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7BA63DBE-E278-490C-9674-37B0E393369C}" xr6:coauthVersionLast="47" xr6:coauthVersionMax="47" xr10:uidLastSave="{00000000-0000-0000-0000-000000000000}"/>
  <bookViews>
    <workbookView xWindow="14400" yWindow="0" windowWidth="14400" windowHeight="15600" autoFilterDateGrouping="0" xr2:uid="{00000000-000D-0000-FFFF-FFFF00000000}"/>
  </bookViews>
  <sheets>
    <sheet name="Krycí  list" sheetId="3" r:id="rId1"/>
    <sheet name="Souhrn" sheetId="4" r:id="rId2"/>
    <sheet name="data" sheetId="1" r:id="rId3"/>
  </sheets>
  <externalReferences>
    <externalReference r:id="rId4"/>
  </externalReference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  <c r="D34" i="3"/>
  <c r="O17" i="1"/>
  <c r="O18" i="1"/>
  <c r="O19" i="1"/>
  <c r="O20" i="1"/>
  <c r="O16" i="1"/>
  <c r="L100" i="1"/>
  <c r="L99" i="1"/>
  <c r="O68" i="1" l="1"/>
  <c r="O69" i="1"/>
  <c r="L69" i="1"/>
  <c r="N130" i="1" l="1"/>
  <c r="O130" i="1" s="1"/>
  <c r="O123" i="1"/>
  <c r="O120" i="1"/>
  <c r="O119" i="1"/>
  <c r="O118" i="1"/>
  <c r="O117" i="1"/>
  <c r="N109" i="1"/>
  <c r="O109" i="1" s="1"/>
  <c r="N106" i="1"/>
  <c r="O106" i="1" s="1"/>
  <c r="N105" i="1"/>
  <c r="O105" i="1" s="1"/>
  <c r="M96" i="1"/>
  <c r="O96" i="1" s="1"/>
  <c r="M95" i="1"/>
  <c r="O95" i="1" s="1"/>
  <c r="M92" i="1"/>
  <c r="O92" i="1" s="1"/>
  <c r="M91" i="1"/>
  <c r="O91" i="1" s="1"/>
  <c r="N84" i="1"/>
  <c r="O84" i="1" s="1"/>
  <c r="N82" i="1"/>
  <c r="O82" i="1" s="1"/>
  <c r="N61" i="1"/>
  <c r="O61" i="1" s="1"/>
  <c r="N59" i="1"/>
  <c r="O59" i="1" s="1"/>
  <c r="N58" i="1"/>
  <c r="O58" i="1" s="1"/>
  <c r="N57" i="1"/>
  <c r="O57" i="1" s="1"/>
  <c r="M48" i="1"/>
  <c r="O48" i="1" s="1"/>
  <c r="M47" i="1"/>
  <c r="O47" i="1" s="1"/>
  <c r="M46" i="1"/>
  <c r="O46" i="1" s="1"/>
  <c r="M43" i="1"/>
  <c r="O43" i="1" s="1"/>
  <c r="M42" i="1"/>
  <c r="O42" i="1" s="1"/>
  <c r="M41" i="1"/>
  <c r="O41" i="1" s="1"/>
  <c r="N33" i="1"/>
  <c r="O33" i="1" s="1"/>
  <c r="O6" i="1"/>
  <c r="O7" i="1"/>
  <c r="O9" i="1"/>
  <c r="O10" i="1"/>
  <c r="O11" i="1"/>
  <c r="O14" i="1"/>
  <c r="M6" i="1"/>
  <c r="M7" i="1"/>
  <c r="M8" i="1"/>
  <c r="O8" i="1" s="1"/>
  <c r="M9" i="1"/>
  <c r="M10" i="1"/>
  <c r="M11" i="1"/>
  <c r="M12" i="1"/>
  <c r="O12" i="1" s="1"/>
  <c r="M13" i="1"/>
  <c r="O13" i="1" s="1"/>
  <c r="M5" i="1"/>
  <c r="O5" i="1" s="1"/>
  <c r="M116" i="1" l="1"/>
  <c r="K82" i="1"/>
  <c r="K106" i="1" l="1"/>
  <c r="K65" i="1"/>
  <c r="K59" i="1"/>
  <c r="K57" i="1"/>
  <c r="K88" i="1" l="1"/>
  <c r="N116" i="1"/>
  <c r="L122" i="1" s="1"/>
  <c r="O122" i="1" s="1"/>
  <c r="O116" i="1"/>
  <c r="K16" i="1"/>
  <c r="K113" i="1" l="1"/>
  <c r="D33" i="4" l="1"/>
  <c r="J19" i="3" s="1"/>
  <c r="J27" i="3" s="1"/>
  <c r="D19" i="3"/>
  <c r="G27" i="3"/>
  <c r="D15" i="3"/>
  <c r="M4" i="1" l="1"/>
  <c r="M67" i="1"/>
  <c r="M90" i="1"/>
  <c r="M40" i="1"/>
  <c r="L49" i="1" s="1"/>
  <c r="O49" i="1" s="1"/>
  <c r="N40" i="1"/>
  <c r="L53" i="1" l="1"/>
  <c r="O53" i="1" s="1"/>
  <c r="L54" i="1"/>
  <c r="O54" i="1" s="1"/>
  <c r="O40" i="1" s="1"/>
  <c r="N4" i="1"/>
  <c r="M3" i="1"/>
  <c r="L26" i="1" l="1"/>
  <c r="O26" i="1" s="1"/>
  <c r="L27" i="1"/>
  <c r="O27" i="1" s="1"/>
  <c r="D27" i="4"/>
  <c r="N90" i="1"/>
  <c r="N67" i="1"/>
  <c r="O100" i="1" l="1"/>
  <c r="O99" i="1"/>
  <c r="O90" i="1" s="1"/>
  <c r="D29" i="4" s="1"/>
  <c r="L75" i="1"/>
  <c r="O75" i="1" s="1"/>
  <c r="L76" i="1"/>
  <c r="O76" i="1" s="1"/>
  <c r="L74" i="1"/>
  <c r="O74" i="1" s="1"/>
  <c r="O4" i="1"/>
  <c r="D26" i="4" s="1"/>
  <c r="N3" i="1"/>
  <c r="O67" i="1" l="1"/>
  <c r="D28" i="4" l="1"/>
  <c r="D35" i="4" s="1"/>
  <c r="D21" i="3" s="1"/>
  <c r="D27" i="3" s="1"/>
  <c r="D31" i="3" s="1"/>
  <c r="G33" i="3" s="1"/>
  <c r="O3" i="1"/>
</calcChain>
</file>

<file path=xl/sharedStrings.xml><?xml version="1.0" encoding="utf-8"?>
<sst xmlns="http://schemas.openxmlformats.org/spreadsheetml/2006/main" count="413" uniqueCount="182">
  <si>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</si>
  <si>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</si>
  <si>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</si>
  <si>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</si>
  <si>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</si>
  <si>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</si>
  <si>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</si>
  <si>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</si>
  <si>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</si>
  <si>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</si>
  <si>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</si>
  <si>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</si>
  <si>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</si>
  <si>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</si>
  <si>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</si>
  <si>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</si>
  <si>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</si>
  <si>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</si>
  <si>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</si>
  <si>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</si>
  <si>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</si>
  <si>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</si>
  <si>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</si>
  <si>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</si>
  <si>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</si>
  <si>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</si>
  <si>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</si>
  <si>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</si>
  <si>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</si>
  <si>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</si>
  <si>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</si>
  <si>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</si>
  <si>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</si>
  <si>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Drobný elektroinstalační materiál (svorky, lisovací oka, šroubky, příchytky)</t>
  </si>
  <si>
    <t>Požární bezpečnost</t>
  </si>
  <si>
    <t>Hasící přístroj</t>
  </si>
  <si>
    <t>Protipožární ucpávky</t>
  </si>
  <si>
    <t>Nehořlavá deska pod FVE panely - 300/300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</si>
  <si>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</si>
  <si>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</si>
  <si>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</si>
  <si>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</si>
  <si>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</si>
  <si>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</si>
  <si>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</si>
  <si>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</si>
  <si>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</si>
  <si>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</si>
  <si>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</si>
  <si>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Úprava BOZP</t>
  </si>
  <si>
    <t>úprava záchytného systému</t>
  </si>
  <si>
    <t>HZS</t>
  </si>
  <si>
    <t>Montážní a demontážní práce v HZS</t>
  </si>
  <si>
    <t>Výchozí revize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</si>
  <si>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</si>
  <si>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</si>
  <si>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</si>
  <si>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</si>
  <si>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</si>
  <si>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DC vodič, UV odolný 10mm2_černý</t>
  </si>
  <si>
    <t>DC vodič, UV odolný 10mm2_červený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</si>
  <si>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</si>
  <si>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</si>
  <si>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</si>
  <si>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</si>
  <si>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</si>
  <si>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</si>
  <si>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</si>
  <si>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</si>
  <si>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</si>
  <si>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</si>
  <si>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</si>
  <si>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</si>
  <si>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</si>
  <si>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</si>
  <si>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</si>
  <si>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</si>
  <si>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</si>
  <si>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</si>
  <si>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</si>
  <si>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</si>
  <si>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</si>
  <si>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</si>
  <si>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</si>
  <si>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</si>
  <si>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</si>
  <si>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</si>
  <si>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</si>
  <si>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</si>
  <si>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</si>
  <si>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</si>
  <si>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</si>
  <si>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</si>
  <si>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PBZ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</si>
  <si>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</si>
  <si>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</si>
  <si>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</si>
  <si>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</si>
  <si>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</si>
  <si>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</si>
  <si>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</si>
  <si>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</si>
  <si>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</si>
  <si>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</si>
  <si>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</si>
  <si>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</si>
  <si>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</si>
  <si>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</si>
  <si>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</si>
  <si>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</si>
  <si>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</si>
  <si>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</si>
  <si>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</si>
  <si>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</si>
  <si>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</si>
  <si>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</si>
  <si>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</si>
  <si>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</si>
  <si>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</si>
  <si>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</si>
  <si>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</si>
  <si>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</si>
  <si>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</si>
  <si>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</si>
  <si>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</si>
  <si>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</si>
  <si>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</si>
  <si>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</si>
  <si>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</si>
  <si>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</si>
  <si>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</si>
  <si>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</si>
  <si>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</si>
  <si>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</si>
  <si>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</si>
  <si>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</si>
  <si>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</si>
  <si>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</si>
  <si>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</si>
  <si>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</si>
  <si>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</si>
  <si>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</si>
  <si>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</si>
  <si>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</si>
  <si>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</si>
  <si>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</si>
  <si>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</si>
  <si>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</si>
  <si>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</si>
  <si>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</si>
  <si>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</si>
  <si>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</si>
  <si>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</si>
  <si>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</si>
  <si>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</si>
  <si>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</si>
  <si>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</si>
  <si>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</si>
  <si>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</si>
  <si>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</si>
  <si>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</si>
  <si>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</si>
  <si>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</si>
  <si>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</si>
  <si>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</si>
  <si>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</si>
  <si>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</si>
  <si>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</si>
  <si>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</si>
  <si>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Třífázový střídač o výkonu 20kWp</t>
  </si>
  <si>
    <t>Doprava a přesun dodávek odhadovaná vzdálenost</t>
  </si>
  <si>
    <t>Stop tlačítko s aretací TOTAL STOP FVE</t>
  </si>
  <si>
    <t>Požární zbrojnice Břidličná</t>
  </si>
  <si>
    <t>21,6 kWp</t>
  </si>
  <si>
    <t>parcela 1452, břidličná</t>
  </si>
  <si>
    <t>Kabel CYKY 5Jx10mm2</t>
  </si>
  <si>
    <t>21,6kWp</t>
  </si>
  <si>
    <t>Krycí list rozpočtu- výkaz výměr</t>
  </si>
  <si>
    <t>výkaz výměr</t>
  </si>
  <si>
    <t>Cena Prodej-Výkaz výměr</t>
  </si>
  <si>
    <t>Benekov ESCO s. r. o.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</si>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</sst>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6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7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3" borderId="1" applyNumberFormat="0" applyFont="0" applyAlignment="0" applyProtection="0"/>
    <xf numFmtId="0" fontId="1" fillId="0" borderId="0"/>
    <xf numFmtId="9" fontId="2" fillId="0" borderId="0" applyFont="0" applyFill="0" applyBorder="0" applyAlignment="0" applyProtection="0"/>
    <xf numFmtId="0" fontId="30" fillId="0" borderId="0"/>
    <xf numFmtId="167" fontId="2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49" fontId="5" fillId="4" borderId="2" xfId="0" applyNumberFormat="1" applyFont="1" applyFill="1" applyBorder="1" applyAlignment="1">
      <alignment horizontal="center" vertical="center" wrapText="1" shrinkToFit="1" readingOrder="1"/>
    </xf>
    <xf numFmtId="0" fontId="6" fillId="3" borderId="2" xfId="0" applyFont="1" applyFill="1" applyBorder="1" applyAlignment="1">
      <alignment horizontal="right" vertical="center" readingOrder="1"/>
    </xf>
    <xf numFmtId="49" fontId="6" fillId="5" borderId="2" xfId="0" applyNumberFormat="1" applyFont="1" applyFill="1" applyBorder="1" applyAlignment="1">
      <alignment horizontal="left" vertical="center" readingOrder="1"/>
    </xf>
    <xf numFmtId="0" fontId="6" fillId="5" borderId="2" xfId="0" applyFont="1" applyFill="1" applyBorder="1" applyAlignment="1">
      <alignment horizontal="left" vertical="center" readingOrder="1"/>
    </xf>
    <xf numFmtId="49" fontId="6" fillId="5" borderId="2" xfId="0" applyNumberFormat="1" applyFont="1" applyFill="1" applyBorder="1" applyAlignment="1">
      <alignment horizontal="center" vertical="center" readingOrder="1"/>
    </xf>
    <xf numFmtId="164" fontId="6" fillId="5" borderId="2" xfId="0" applyNumberFormat="1" applyFont="1" applyFill="1" applyBorder="1" applyAlignment="1">
      <alignment horizontal="right" vertical="center" readingOrder="1"/>
    </xf>
    <xf numFmtId="49" fontId="6" fillId="3" borderId="2" xfId="0" applyNumberFormat="1" applyFont="1" applyFill="1" applyBorder="1" applyAlignment="1">
      <alignment horizontal="left" vertical="center" readingOrder="1"/>
    </xf>
    <xf numFmtId="165" fontId="7" fillId="3" borderId="2" xfId="0" applyNumberFormat="1" applyFont="1" applyFill="1" applyBorder="1" applyAlignment="1">
      <alignment horizontal="right" vertical="center" readingOrder="1"/>
    </xf>
    <xf numFmtId="49" fontId="5" fillId="5" borderId="2" xfId="0" applyNumberFormat="1" applyFont="1" applyFill="1" applyBorder="1" applyAlignment="1">
      <alignment horizontal="left" vertical="center" readingOrder="1"/>
    </xf>
    <xf numFmtId="49" fontId="5" fillId="5" borderId="2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2" xfId="0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readingOrder="1"/>
    </xf>
    <xf numFmtId="0" fontId="6" fillId="7" borderId="2" xfId="0" applyFont="1" applyFill="1" applyBorder="1" applyAlignment="1">
      <alignment horizontal="left" vertical="center" readingOrder="1"/>
    </xf>
    <xf numFmtId="49" fontId="6" fillId="7" borderId="2" xfId="0" applyNumberFormat="1" applyFont="1" applyFill="1" applyBorder="1" applyAlignment="1">
      <alignment horizontal="center" vertical="center" readingOrder="1"/>
    </xf>
    <xf numFmtId="164" fontId="6" fillId="7" borderId="2" xfId="0" applyNumberFormat="1" applyFont="1" applyFill="1" applyBorder="1" applyAlignment="1">
      <alignment horizontal="right" vertical="center" readingOrder="1"/>
    </xf>
    <xf numFmtId="49" fontId="6" fillId="7" borderId="2" xfId="0" applyNumberFormat="1" applyFont="1" applyFill="1" applyBorder="1" applyAlignment="1">
      <alignment horizontal="left" vertical="center" wrapText="1" shrinkToFit="1" readingOrder="1"/>
    </xf>
    <xf numFmtId="165" fontId="7" fillId="7" borderId="2" xfId="0" applyNumberFormat="1" applyFont="1" applyFill="1" applyBorder="1" applyAlignment="1">
      <alignment horizontal="right" vertical="center" readingOrder="1"/>
    </xf>
    <xf numFmtId="4" fontId="6" fillId="7" borderId="2" xfId="0" applyNumberFormat="1" applyFont="1" applyFill="1" applyBorder="1" applyAlignment="1">
      <alignment horizontal="right" vertical="center" readingOrder="1"/>
    </xf>
    <xf numFmtId="165" fontId="6" fillId="7" borderId="2" xfId="0" applyNumberFormat="1" applyFont="1" applyFill="1" applyBorder="1" applyAlignment="1">
      <alignment horizontal="right" vertical="center" readingOrder="1"/>
    </xf>
    <xf numFmtId="0" fontId="0" fillId="6" borderId="3" xfId="0" applyFill="1" applyBorder="1"/>
    <xf numFmtId="49" fontId="5" fillId="4" borderId="4" xfId="0" applyNumberFormat="1" applyFont="1" applyFill="1" applyBorder="1" applyAlignment="1">
      <alignment horizontal="center" vertical="center" wrapText="1" shrinkToFit="1" readingOrder="1"/>
    </xf>
    <xf numFmtId="4" fontId="6" fillId="7" borderId="4" xfId="0" applyNumberFormat="1" applyFont="1" applyFill="1" applyBorder="1" applyAlignment="1">
      <alignment horizontal="right" vertical="center" readingOrder="1"/>
    </xf>
    <xf numFmtId="0" fontId="6" fillId="8" borderId="2" xfId="0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readingOrder="1"/>
    </xf>
    <xf numFmtId="0" fontId="6" fillId="8" borderId="2" xfId="0" applyFont="1" applyFill="1" applyBorder="1" applyAlignment="1">
      <alignment horizontal="left" vertical="center" readingOrder="1"/>
    </xf>
    <xf numFmtId="49" fontId="6" fillId="8" borderId="2" xfId="0" applyNumberFormat="1" applyFont="1" applyFill="1" applyBorder="1" applyAlignment="1">
      <alignment horizontal="center" vertical="center" readingOrder="1"/>
    </xf>
    <xf numFmtId="164" fontId="6" fillId="8" borderId="2" xfId="0" applyNumberFormat="1" applyFont="1" applyFill="1" applyBorder="1" applyAlignment="1">
      <alignment horizontal="right" vertical="center" readingOrder="1"/>
    </xf>
    <xf numFmtId="49" fontId="6" fillId="8" borderId="2" xfId="0" applyNumberFormat="1" applyFont="1" applyFill="1" applyBorder="1" applyAlignment="1">
      <alignment horizontal="left" vertical="center" wrapText="1" shrinkToFit="1" readingOrder="1"/>
    </xf>
    <xf numFmtId="165" fontId="7" fillId="8" borderId="2" xfId="0" applyNumberFormat="1" applyFont="1" applyFill="1" applyBorder="1" applyAlignment="1">
      <alignment horizontal="right" vertical="center" readingOrder="1"/>
    </xf>
    <xf numFmtId="4" fontId="6" fillId="8" borderId="2" xfId="0" applyNumberFormat="1" applyFont="1" applyFill="1" applyBorder="1" applyAlignment="1">
      <alignment horizontal="right" vertical="center" readingOrder="1"/>
    </xf>
    <xf numFmtId="165" fontId="6" fillId="8" borderId="2" xfId="0" applyNumberFormat="1" applyFont="1" applyFill="1" applyBorder="1" applyAlignment="1">
      <alignment horizontal="right" vertical="center" readingOrder="1"/>
    </xf>
    <xf numFmtId="0" fontId="8" fillId="9" borderId="5" xfId="0" applyFont="1" applyFill="1" applyBorder="1"/>
    <xf numFmtId="0" fontId="8" fillId="0" borderId="5" xfId="0" applyFont="1" applyBorder="1"/>
    <xf numFmtId="0" fontId="9" fillId="0" borderId="5" xfId="0" applyFont="1" applyBorder="1"/>
    <xf numFmtId="0" fontId="9" fillId="9" borderId="5" xfId="0" applyFont="1" applyFill="1" applyBorder="1"/>
    <xf numFmtId="0" fontId="10" fillId="10" borderId="6" xfId="2" applyFont="1" applyFill="1" applyBorder="1"/>
    <xf numFmtId="0" fontId="8" fillId="9" borderId="7" xfId="0" applyFont="1" applyFill="1" applyBorder="1"/>
    <xf numFmtId="0" fontId="11" fillId="0" borderId="8" xfId="0" applyFont="1" applyBorder="1"/>
    <xf numFmtId="0" fontId="12" fillId="11" borderId="5" xfId="1" applyFont="1" applyFill="1" applyBorder="1"/>
    <xf numFmtId="0" fontId="8" fillId="0" borderId="7" xfId="0" applyFont="1" applyBorder="1"/>
    <xf numFmtId="0" fontId="13" fillId="0" borderId="9" xfId="0" applyFont="1" applyBorder="1"/>
    <xf numFmtId="0" fontId="12" fillId="2" borderId="5" xfId="1" applyFont="1" applyBorder="1"/>
    <xf numFmtId="0" fontId="0" fillId="0" borderId="5" xfId="0" applyBorder="1"/>
    <xf numFmtId="0" fontId="14" fillId="10" borderId="10" xfId="0" applyFont="1" applyFill="1" applyBorder="1" applyAlignment="1">
      <alignment horizontal="left" vertical="center"/>
    </xf>
    <xf numFmtId="0" fontId="8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6" fillId="0" borderId="0" xfId="0" applyFont="1"/>
    <xf numFmtId="0" fontId="20" fillId="13" borderId="20" xfId="0" applyFont="1" applyFill="1" applyBorder="1" applyAlignment="1">
      <alignment horizontal="center" vertical="center"/>
    </xf>
    <xf numFmtId="0" fontId="20" fillId="13" borderId="22" xfId="0" applyFont="1" applyFill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4" fontId="23" fillId="0" borderId="19" xfId="0" applyNumberFormat="1" applyFont="1" applyBorder="1" applyAlignment="1">
      <alignment horizontal="right" vertical="center"/>
    </xf>
    <xf numFmtId="0" fontId="23" fillId="0" borderId="19" xfId="0" applyFont="1" applyBorder="1" applyAlignment="1">
      <alignment horizontal="right" vertical="center"/>
    </xf>
    <xf numFmtId="0" fontId="22" fillId="0" borderId="24" xfId="0" applyFont="1" applyBorder="1" applyAlignment="1">
      <alignment horizontal="left" vertical="center"/>
    </xf>
    <xf numFmtId="4" fontId="23" fillId="0" borderId="16" xfId="0" applyNumberFormat="1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/>
    </xf>
    <xf numFmtId="4" fontId="23" fillId="0" borderId="22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horizontal="right" vertical="center"/>
    </xf>
    <xf numFmtId="4" fontId="22" fillId="13" borderId="22" xfId="0" applyNumberFormat="1" applyFont="1" applyFill="1" applyBorder="1" applyAlignment="1">
      <alignment horizontal="right" vertical="center"/>
    </xf>
    <xf numFmtId="4" fontId="22" fillId="13" borderId="19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0" fillId="10" borderId="35" xfId="0" applyFont="1" applyFill="1" applyBorder="1" applyAlignment="1">
      <alignment horizontal="center" vertical="center"/>
    </xf>
    <xf numFmtId="0" fontId="14" fillId="10" borderId="36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13" fillId="9" borderId="38" xfId="0" applyFont="1" applyFill="1" applyBorder="1" applyAlignment="1">
      <alignment horizontal="left" vertical="center"/>
    </xf>
    <xf numFmtId="166" fontId="13" fillId="9" borderId="39" xfId="0" applyNumberFormat="1" applyFont="1" applyFill="1" applyBorder="1" applyAlignment="1">
      <alignment horizontal="right" vertical="center"/>
    </xf>
    <xf numFmtId="0" fontId="28" fillId="9" borderId="40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left" vertical="center"/>
    </xf>
    <xf numFmtId="0" fontId="28" fillId="9" borderId="41" xfId="0" applyFont="1" applyFill="1" applyBorder="1" applyAlignment="1">
      <alignment horizontal="center" vertical="center"/>
    </xf>
    <xf numFmtId="0" fontId="0" fillId="0" borderId="11" xfId="0" applyBorder="1"/>
    <xf numFmtId="0" fontId="13" fillId="9" borderId="42" xfId="0" applyFont="1" applyFill="1" applyBorder="1"/>
    <xf numFmtId="0" fontId="29" fillId="10" borderId="43" xfId="0" applyFont="1" applyFill="1" applyBorder="1" applyAlignment="1">
      <alignment vertical="center"/>
    </xf>
    <xf numFmtId="0" fontId="13" fillId="9" borderId="7" xfId="0" applyFont="1" applyFill="1" applyBorder="1" applyAlignment="1">
      <alignment horizontal="left" vertical="center"/>
    </xf>
    <xf numFmtId="0" fontId="13" fillId="9" borderId="44" xfId="0" applyFont="1" applyFill="1" applyBorder="1" applyAlignment="1">
      <alignment horizontal="left" vertical="center"/>
    </xf>
    <xf numFmtId="0" fontId="28" fillId="9" borderId="45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readingOrder="1"/>
    </xf>
    <xf numFmtId="0" fontId="6" fillId="11" borderId="2" xfId="0" applyFont="1" applyFill="1" applyBorder="1" applyAlignment="1">
      <alignment horizontal="left" vertical="center" readingOrder="1"/>
    </xf>
    <xf numFmtId="49" fontId="6" fillId="11" borderId="2" xfId="0" applyNumberFormat="1" applyFont="1" applyFill="1" applyBorder="1" applyAlignment="1">
      <alignment horizontal="center" vertical="center" readingOrder="1"/>
    </xf>
    <xf numFmtId="164" fontId="6" fillId="11" borderId="2" xfId="0" applyNumberFormat="1" applyFont="1" applyFill="1" applyBorder="1" applyAlignment="1">
      <alignment horizontal="right" vertical="center" readingOrder="1"/>
    </xf>
    <xf numFmtId="49" fontId="6" fillId="11" borderId="2" xfId="0" applyNumberFormat="1" applyFont="1" applyFill="1" applyBorder="1" applyAlignment="1">
      <alignment horizontal="left" vertical="center" wrapText="1" shrinkToFit="1" readingOrder="1"/>
    </xf>
    <xf numFmtId="165" fontId="7" fillId="11" borderId="2" xfId="0" applyNumberFormat="1" applyFont="1" applyFill="1" applyBorder="1" applyAlignment="1">
      <alignment horizontal="right" vertical="center" readingOrder="1"/>
    </xf>
    <xf numFmtId="4" fontId="6" fillId="11" borderId="2" xfId="0" applyNumberFormat="1" applyFont="1" applyFill="1" applyBorder="1" applyAlignment="1">
      <alignment horizontal="right" vertical="center" readingOrder="1"/>
    </xf>
    <xf numFmtId="4" fontId="6" fillId="11" borderId="4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49" fontId="6" fillId="11" borderId="48" xfId="0" applyNumberFormat="1" applyFont="1" applyFill="1" applyBorder="1" applyAlignment="1">
      <alignment horizontal="left" vertical="center" wrapText="1" shrinkToFit="1" readingOrder="1"/>
    </xf>
    <xf numFmtId="49" fontId="6" fillId="5" borderId="49" xfId="0" applyNumberFormat="1" applyFont="1" applyFill="1" applyBorder="1" applyAlignment="1">
      <alignment horizontal="left" vertical="center" readingOrder="1"/>
    </xf>
    <xf numFmtId="0" fontId="8" fillId="0" borderId="50" xfId="0" applyFont="1" applyBorder="1"/>
    <xf numFmtId="49" fontId="6" fillId="11" borderId="48" xfId="0" applyNumberFormat="1" applyFont="1" applyFill="1" applyBorder="1" applyAlignment="1">
      <alignment horizontal="left" vertical="center" readingOrder="1"/>
    </xf>
    <xf numFmtId="0" fontId="8" fillId="0" borderId="47" xfId="0" applyFont="1" applyBorder="1"/>
    <xf numFmtId="0" fontId="14" fillId="0" borderId="47" xfId="0" applyFont="1" applyBorder="1" applyAlignment="1">
      <alignment horizontal="left" vertical="center"/>
    </xf>
    <xf numFmtId="0" fontId="14" fillId="0" borderId="50" xfId="0" applyFont="1" applyBorder="1" applyAlignment="1">
      <alignment horizontal="left" vertical="center"/>
    </xf>
    <xf numFmtId="0" fontId="14" fillId="0" borderId="47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165" fontId="5" fillId="0" borderId="2" xfId="0" applyNumberFormat="1" applyFont="1" applyBorder="1" applyAlignment="1">
      <alignment horizontal="right" vertical="center" readingOrder="1"/>
    </xf>
    <xf numFmtId="4" fontId="5" fillId="0" borderId="2" xfId="0" applyNumberFormat="1" applyFont="1" applyBorder="1" applyAlignment="1">
      <alignment horizontal="right" vertical="center" readingOrder="1"/>
    </xf>
    <xf numFmtId="165" fontId="7" fillId="3" borderId="53" xfId="0" applyNumberFormat="1" applyFont="1" applyFill="1" applyBorder="1" applyAlignment="1">
      <alignment horizontal="right" vertical="center" readingOrder="1"/>
    </xf>
    <xf numFmtId="4" fontId="5" fillId="5" borderId="2" xfId="0" applyNumberFormat="1" applyFont="1" applyFill="1" applyBorder="1" applyAlignment="1">
      <alignment horizontal="right" vertical="center" readingOrder="1"/>
    </xf>
    <xf numFmtId="165" fontId="7" fillId="3" borderId="56" xfId="0" applyNumberFormat="1" applyFont="1" applyFill="1" applyBorder="1" applyAlignment="1">
      <alignment horizontal="right" vertical="center" readingOrder="1"/>
    </xf>
    <xf numFmtId="4" fontId="6" fillId="11" borderId="57" xfId="0" applyNumberFormat="1" applyFont="1" applyFill="1" applyBorder="1" applyAlignment="1">
      <alignment horizontal="right" vertical="center" readingOrder="1"/>
    </xf>
    <xf numFmtId="168" fontId="33" fillId="0" borderId="54" xfId="0" applyNumberFormat="1" applyFont="1" applyBorder="1" applyAlignment="1">
      <alignment horizontal="right"/>
    </xf>
    <xf numFmtId="9" fontId="7" fillId="3" borderId="56" xfId="4" applyFont="1" applyFill="1" applyBorder="1" applyAlignment="1">
      <alignment horizontal="right" vertical="center" readingOrder="1"/>
    </xf>
    <xf numFmtId="9" fontId="7" fillId="3" borderId="2" xfId="4" applyFont="1" applyFill="1" applyBorder="1" applyAlignment="1">
      <alignment horizontal="right" vertical="center" readingOrder="1"/>
    </xf>
    <xf numFmtId="4" fontId="6" fillId="11" borderId="58" xfId="0" applyNumberFormat="1" applyFont="1" applyFill="1" applyBorder="1" applyAlignment="1">
      <alignment horizontal="right" vertical="center" readingOrder="1"/>
    </xf>
    <xf numFmtId="166" fontId="6" fillId="11" borderId="2" xfId="0" applyNumberFormat="1" applyFont="1" applyFill="1" applyBorder="1" applyAlignment="1">
      <alignment horizontal="right" vertical="center" readingOrder="1"/>
    </xf>
    <xf numFmtId="2" fontId="6" fillId="11" borderId="2" xfId="0" applyNumberFormat="1" applyFont="1" applyFill="1" applyBorder="1" applyAlignment="1">
      <alignment horizontal="right" vertical="center" readingOrder="1"/>
    </xf>
    <xf numFmtId="165" fontId="5" fillId="5" borderId="2" xfId="0" applyNumberFormat="1" applyFont="1" applyFill="1" applyBorder="1" applyAlignment="1">
      <alignment horizontal="right" vertical="center" readingOrder="1"/>
    </xf>
    <xf numFmtId="0" fontId="25" fillId="12" borderId="0" xfId="0" applyFont="1" applyFill="1" applyAlignment="1">
      <alignment horizontal="center" vertical="center"/>
    </xf>
    <xf numFmtId="0" fontId="25" fillId="9" borderId="0" xfId="0" applyFont="1" applyFill="1"/>
    <xf numFmtId="0" fontId="13" fillId="9" borderId="0" xfId="0" applyFont="1" applyFill="1"/>
    <xf numFmtId="0" fontId="27" fillId="9" borderId="0" xfId="0" applyFont="1" applyFill="1" applyAlignment="1">
      <alignment vertical="center"/>
    </xf>
    <xf numFmtId="0" fontId="13" fillId="9" borderId="0" xfId="0" applyFont="1" applyFill="1" applyAlignment="1">
      <alignment vertical="center"/>
    </xf>
    <xf numFmtId="0" fontId="25" fillId="12" borderId="62" xfId="0" applyFont="1" applyFill="1" applyBorder="1" applyAlignment="1">
      <alignment wrapText="1"/>
    </xf>
    <xf numFmtId="0" fontId="25" fillId="12" borderId="63" xfId="0" applyFont="1" applyFill="1" applyBorder="1" applyAlignment="1">
      <alignment vertical="center"/>
    </xf>
    <xf numFmtId="0" fontId="25" fillId="12" borderId="62" xfId="0" applyFont="1" applyFill="1" applyBorder="1"/>
    <xf numFmtId="0" fontId="25" fillId="9" borderId="62" xfId="0" applyFont="1" applyFill="1" applyBorder="1"/>
    <xf numFmtId="0" fontId="25" fillId="9" borderId="63" xfId="0" applyFont="1" applyFill="1" applyBorder="1"/>
    <xf numFmtId="0" fontId="26" fillId="9" borderId="62" xfId="0" applyFont="1" applyFill="1" applyBorder="1"/>
    <xf numFmtId="0" fontId="8" fillId="9" borderId="63" xfId="0" applyFont="1" applyFill="1" applyBorder="1" applyAlignment="1">
      <alignment horizontal="center"/>
    </xf>
    <xf numFmtId="0" fontId="27" fillId="9" borderId="62" xfId="0" applyFont="1" applyFill="1" applyBorder="1" applyAlignment="1">
      <alignment vertical="center"/>
    </xf>
    <xf numFmtId="0" fontId="27" fillId="9" borderId="63" xfId="0" applyFont="1" applyFill="1" applyBorder="1" applyAlignment="1">
      <alignment vertical="center"/>
    </xf>
    <xf numFmtId="0" fontId="26" fillId="9" borderId="64" xfId="0" applyFont="1" applyFill="1" applyBorder="1"/>
    <xf numFmtId="0" fontId="8" fillId="9" borderId="65" xfId="0" applyFont="1" applyFill="1" applyBorder="1" applyAlignment="1">
      <alignment horizontal="center"/>
    </xf>
    <xf numFmtId="166" fontId="13" fillId="9" borderId="66" xfId="0" applyNumberFormat="1" applyFont="1" applyFill="1" applyBorder="1" applyAlignment="1">
      <alignment horizontal="right" vertical="center"/>
    </xf>
    <xf numFmtId="166" fontId="13" fillId="9" borderId="67" xfId="0" applyNumberFormat="1" applyFont="1" applyFill="1" applyBorder="1" applyAlignment="1">
      <alignment horizontal="right" vertical="center"/>
    </xf>
    <xf numFmtId="166" fontId="13" fillId="9" borderId="68" xfId="0" applyNumberFormat="1" applyFont="1" applyFill="1" applyBorder="1" applyAlignment="1">
      <alignment horizontal="right" vertical="center"/>
    </xf>
    <xf numFmtId="0" fontId="26" fillId="9" borderId="62" xfId="0" applyFont="1" applyFill="1" applyBorder="1" applyAlignment="1">
      <alignment vertical="center"/>
    </xf>
    <xf numFmtId="0" fontId="8" fillId="9" borderId="63" xfId="0" applyFont="1" applyFill="1" applyBorder="1" applyAlignment="1">
      <alignment horizontal="center" vertical="center"/>
    </xf>
    <xf numFmtId="0" fontId="26" fillId="10" borderId="69" xfId="0" applyFont="1" applyFill="1" applyBorder="1" applyAlignment="1">
      <alignment vertical="center"/>
    </xf>
    <xf numFmtId="166" fontId="29" fillId="10" borderId="70" xfId="0" applyNumberFormat="1" applyFont="1" applyFill="1" applyBorder="1" applyAlignment="1">
      <alignment horizontal="center" vertical="center"/>
    </xf>
    <xf numFmtId="0" fontId="0" fillId="0" borderId="64" xfId="0" applyBorder="1"/>
    <xf numFmtId="0" fontId="0" fillId="0" borderId="42" xfId="0" applyBorder="1"/>
    <xf numFmtId="0" fontId="0" fillId="0" borderId="65" xfId="0" applyBorder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4" fontId="5" fillId="5" borderId="4" xfId="0" applyNumberFormat="1" applyFont="1" applyFill="1" applyBorder="1" applyAlignment="1">
      <alignment horizontal="right" vertical="center" readingOrder="1"/>
    </xf>
    <xf numFmtId="165" fontId="35" fillId="5" borderId="2" xfId="0" applyNumberFormat="1" applyFont="1" applyFill="1" applyBorder="1" applyAlignment="1">
      <alignment horizontal="right" vertical="center" readingOrder="1"/>
    </xf>
    <xf numFmtId="165" fontId="35" fillId="0" borderId="2" xfId="0" applyNumberFormat="1" applyFont="1" applyBorder="1" applyAlignment="1">
      <alignment horizontal="right" vertical="center" readingOrder="1"/>
    </xf>
    <xf numFmtId="4" fontId="35" fillId="5" borderId="4" xfId="0" applyNumberFormat="1" applyFont="1" applyFill="1" applyBorder="1" applyAlignment="1">
      <alignment horizontal="right" vertical="center" readingOrder="1"/>
    </xf>
    <xf numFmtId="4" fontId="35" fillId="5" borderId="2" xfId="0" applyNumberFormat="1" applyFont="1" applyFill="1" applyBorder="1" applyAlignment="1">
      <alignment horizontal="right" vertical="center" readingOrder="1"/>
    </xf>
    <xf numFmtId="165" fontId="35" fillId="5" borderId="55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1" fillId="0" borderId="0" xfId="0" applyFont="1"/>
    <xf numFmtId="0" fontId="32" fillId="0" borderId="0" xfId="0" applyFont="1"/>
    <xf numFmtId="166" fontId="0" fillId="0" borderId="0" xfId="0" applyNumberFormat="1"/>
    <xf numFmtId="169" fontId="5" fillId="5" borderId="2" xfId="0" applyNumberFormat="1" applyFont="1" applyFill="1" applyBorder="1" applyAlignment="1">
      <alignment horizontal="right" vertical="center" readingOrder="1"/>
    </xf>
    <xf numFmtId="169" fontId="5" fillId="5" borderId="4" xfId="0" applyNumberFormat="1" applyFont="1" applyFill="1" applyBorder="1" applyAlignment="1">
      <alignment horizontal="right" vertical="center" readingOrder="1"/>
    </xf>
    <xf numFmtId="169" fontId="5" fillId="0" borderId="2" xfId="0" applyNumberFormat="1" applyFont="1" applyBorder="1" applyAlignment="1">
      <alignment horizontal="right" vertical="center" readingOrder="1"/>
    </xf>
    <xf numFmtId="166" fontId="5" fillId="9" borderId="2" xfId="0" applyNumberFormat="1" applyFont="1" applyFill="1" applyBorder="1" applyAlignment="1">
      <alignment horizontal="right" vertical="center" readingOrder="1"/>
    </xf>
    <xf numFmtId="165" fontId="5" fillId="9" borderId="2" xfId="0" applyNumberFormat="1" applyFont="1" applyFill="1" applyBorder="1" applyAlignment="1">
      <alignment horizontal="right" vertical="center" readingOrder="1"/>
    </xf>
    <xf numFmtId="4" fontId="5" fillId="9" borderId="4" xfId="0" applyNumberFormat="1" applyFont="1" applyFill="1" applyBorder="1" applyAlignment="1">
      <alignment horizontal="right" vertical="center" readingOrder="1"/>
    </xf>
    <xf numFmtId="169" fontId="33" fillId="0" borderId="54" xfId="0" applyNumberFormat="1" applyFont="1" applyBorder="1" applyAlignment="1">
      <alignment horizontal="right"/>
    </xf>
    <xf numFmtId="169" fontId="35" fillId="5" borderId="2" xfId="0" applyNumberFormat="1" applyFont="1" applyFill="1" applyBorder="1" applyAlignment="1">
      <alignment horizontal="right" vertical="center" readingOrder="1"/>
    </xf>
    <xf numFmtId="169" fontId="35" fillId="0" borderId="2" xfId="0" applyNumberFormat="1" applyFont="1" applyBorder="1" applyAlignment="1">
      <alignment horizontal="right" vertical="center" readingOrder="1"/>
    </xf>
    <xf numFmtId="169" fontId="35" fillId="5" borderId="4" xfId="0" applyNumberFormat="1" applyFont="1" applyFill="1" applyBorder="1" applyAlignment="1">
      <alignment horizontal="right" vertical="center" readingOrder="1"/>
    </xf>
    <xf numFmtId="169" fontId="34" fillId="0" borderId="54" xfId="0" applyNumberFormat="1" applyFont="1" applyBorder="1" applyAlignment="1">
      <alignment horizontal="right"/>
    </xf>
    <xf numFmtId="169" fontId="35" fillId="5" borderId="55" xfId="0" applyNumberFormat="1" applyFont="1" applyFill="1" applyBorder="1" applyAlignment="1">
      <alignment horizontal="right" vertical="center" readingOrder="1"/>
    </xf>
    <xf numFmtId="169" fontId="35" fillId="5" borderId="52" xfId="0" applyNumberFormat="1" applyFont="1" applyFill="1" applyBorder="1" applyAlignment="1">
      <alignment horizontal="right" vertical="center" readingOrder="1"/>
    </xf>
    <xf numFmtId="169" fontId="35" fillId="0" borderId="4" xfId="0" applyNumberFormat="1" applyFont="1" applyBorder="1" applyAlignment="1">
      <alignment horizontal="right" vertical="center" readingOrder="1"/>
    </xf>
    <xf numFmtId="4" fontId="5" fillId="9" borderId="2" xfId="0" applyNumberFormat="1" applyFont="1" applyFill="1" applyBorder="1" applyAlignment="1">
      <alignment horizontal="right" vertical="center" readingOrder="1"/>
    </xf>
    <xf numFmtId="168" fontId="33" fillId="9" borderId="54" xfId="0" applyNumberFormat="1" applyFont="1" applyFill="1" applyBorder="1" applyAlignment="1">
      <alignment horizontal="right"/>
    </xf>
    <xf numFmtId="165" fontId="35" fillId="9" borderId="2" xfId="0" applyNumberFormat="1" applyFont="1" applyFill="1" applyBorder="1" applyAlignment="1">
      <alignment horizontal="right" vertical="center" readingOrder="1"/>
    </xf>
    <xf numFmtId="4" fontId="35" fillId="9" borderId="4" xfId="0" applyNumberFormat="1" applyFont="1" applyFill="1" applyBorder="1" applyAlignment="1">
      <alignment horizontal="right" vertical="center" readingOrder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2" fontId="17" fillId="0" borderId="16" xfId="0" applyNumberFormat="1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/>
    </xf>
    <xf numFmtId="17" fontId="17" fillId="0" borderId="0" xfId="0" applyNumberFormat="1" applyFont="1" applyAlignment="1">
      <alignment horizontal="left" vertical="center" wrapText="1"/>
    </xf>
    <xf numFmtId="1" fontId="17" fillId="0" borderId="16" xfId="0" applyNumberFormat="1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13" borderId="17" xfId="0" applyFont="1" applyFill="1" applyBorder="1" applyAlignment="1">
      <alignment horizontal="left" vertical="center"/>
    </xf>
    <xf numFmtId="0" fontId="22" fillId="13" borderId="18" xfId="0" applyFont="1" applyFill="1" applyBorder="1" applyAlignment="1">
      <alignment horizontal="left" vertical="center"/>
    </xf>
    <xf numFmtId="0" fontId="22" fillId="13" borderId="21" xfId="0" applyFont="1" applyFill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2" fillId="13" borderId="25" xfId="0" applyFont="1" applyFill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3" fillId="0" borderId="28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23" fillId="0" borderId="30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23" fillId="0" borderId="32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7" fillId="9" borderId="0" xfId="0" applyFont="1" applyFill="1" applyAlignment="1">
      <alignment horizontal="center" vertical="center"/>
    </xf>
    <xf numFmtId="0" fontId="27" fillId="9" borderId="63" xfId="0" applyFont="1" applyFill="1" applyBorder="1" applyAlignment="1">
      <alignment horizontal="center" vertical="center"/>
    </xf>
  </cellXfs>
  <cellStyles count="7">
    <cellStyle name="Měna 2" xfId="6" xr:uid="{838DDC6B-829E-344C-9B09-39E2E80F4011}"/>
    <cellStyle name="Neutrální" xfId="1" builtinId="28"/>
    <cellStyle name="Normální" xfId="0" builtinId="0"/>
    <cellStyle name="Normální 2" xfId="3" xr:uid="{599619E6-4F68-BD4C-B4D5-2E4F30FAB39F}"/>
    <cellStyle name="Normální 3" xfId="5" xr:uid="{943044FE-4482-9648-BCAE-8F75628D6000}"/>
    <cellStyle name="Poznámka" xfId="2" builtinId="10"/>
    <cellStyle name="Procenta" xfId="4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KING%2064GB\ENOTEP\Projekty-Zaka&#769;zky\ZA&#769;JEMCI\MDPO-Opava\DP%20Opava\never&#780;ejne&#769;%20materia&#769;ly\V1-upravena&#769;%20FVE%20na%20objektech%20v%20area&#769;lu%20MDPO%20-%20final-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ební rozpoč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B13" workbookViewId="0">
      <selection activeCell="J7" sqref="J7:J8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173" t="s">
        <v>177</v>
      </c>
      <c r="C6" s="174"/>
      <c r="D6" s="174"/>
      <c r="E6" s="174"/>
      <c r="F6" s="174"/>
      <c r="G6" s="174"/>
      <c r="H6" s="174"/>
      <c r="I6" s="174"/>
      <c r="J6" s="174"/>
      <c r="K6" s="49"/>
    </row>
    <row r="7" spans="2:12">
      <c r="B7" s="175" t="s">
        <v>95</v>
      </c>
      <c r="C7" s="176"/>
      <c r="D7" s="179" t="s">
        <v>172</v>
      </c>
      <c r="E7" s="179"/>
      <c r="F7" s="181" t="s">
        <v>96</v>
      </c>
      <c r="G7" s="181"/>
      <c r="H7" s="176"/>
      <c r="I7" s="181" t="s">
        <v>97</v>
      </c>
      <c r="J7" s="182" t="s">
        <v>98</v>
      </c>
      <c r="K7" s="49"/>
      <c r="L7" s="149"/>
    </row>
    <row r="8" spans="2:12">
      <c r="B8" s="177"/>
      <c r="C8" s="178"/>
      <c r="D8" s="180"/>
      <c r="E8" s="180"/>
      <c r="F8" s="178"/>
      <c r="G8" s="178"/>
      <c r="H8" s="178"/>
      <c r="I8" s="178"/>
      <c r="J8" s="183"/>
      <c r="K8" s="49"/>
    </row>
    <row r="9" spans="2:12">
      <c r="B9" s="184" t="s">
        <v>99</v>
      </c>
      <c r="C9" s="178"/>
      <c r="D9" s="185" t="s">
        <v>173</v>
      </c>
      <c r="E9" s="178"/>
      <c r="F9" s="185" t="s">
        <v>100</v>
      </c>
      <c r="G9" s="185"/>
      <c r="H9" s="178"/>
      <c r="I9" s="185" t="s">
        <v>97</v>
      </c>
      <c r="J9" s="183"/>
      <c r="K9" s="49"/>
    </row>
    <row r="10" spans="2:12">
      <c r="B10" s="177"/>
      <c r="C10" s="178"/>
      <c r="D10" s="178"/>
      <c r="E10" s="178"/>
      <c r="F10" s="178"/>
      <c r="G10" s="178"/>
      <c r="H10" s="178"/>
      <c r="I10" s="178"/>
      <c r="J10" s="183"/>
      <c r="K10" s="49"/>
      <c r="L10" s="150"/>
    </row>
    <row r="11" spans="2:12">
      <c r="B11" s="184" t="s">
        <v>101</v>
      </c>
      <c r="C11" s="178"/>
      <c r="D11" s="185" t="s">
        <v>174</v>
      </c>
      <c r="E11" s="178"/>
      <c r="F11" s="185" t="s">
        <v>102</v>
      </c>
      <c r="G11" s="185" t="s">
        <v>180</v>
      </c>
      <c r="H11" s="178"/>
      <c r="I11" s="185" t="s">
        <v>97</v>
      </c>
      <c r="J11" s="189" t="s">
        <v>181</v>
      </c>
      <c r="K11" s="49"/>
      <c r="L11" s="151"/>
    </row>
    <row r="12" spans="2:12">
      <c r="B12" s="177"/>
      <c r="C12" s="178"/>
      <c r="D12" s="178"/>
      <c r="E12" s="178"/>
      <c r="F12" s="178"/>
      <c r="G12" s="178"/>
      <c r="H12" s="178"/>
      <c r="I12" s="178"/>
      <c r="J12" s="189"/>
      <c r="K12" s="49"/>
    </row>
    <row r="13" spans="2:12" ht="15" customHeight="1">
      <c r="B13" s="184" t="s">
        <v>103</v>
      </c>
      <c r="C13" s="178"/>
      <c r="D13" s="188">
        <v>45292</v>
      </c>
      <c r="E13" s="178"/>
      <c r="F13" s="185" t="s">
        <v>104</v>
      </c>
      <c r="G13" s="185"/>
      <c r="H13" s="178"/>
      <c r="I13" s="178" t="s">
        <v>105</v>
      </c>
      <c r="J13" s="189"/>
      <c r="K13" s="49"/>
    </row>
    <row r="14" spans="2:12">
      <c r="B14" s="177"/>
      <c r="C14" s="178"/>
      <c r="D14" s="178"/>
      <c r="E14" s="178"/>
      <c r="F14" s="178"/>
      <c r="G14" s="178"/>
      <c r="H14" s="178"/>
      <c r="I14" s="178"/>
      <c r="J14" s="183"/>
      <c r="K14" s="49"/>
    </row>
    <row r="15" spans="2:12" ht="20.25">
      <c r="B15" s="184" t="s">
        <v>106</v>
      </c>
      <c r="C15" s="178"/>
      <c r="D15" s="185" t="e">
        <f>'[1]Stavební rozpočet'!E13</f>
        <v>#REF!</v>
      </c>
      <c r="E15" s="178"/>
      <c r="F15" s="185" t="s">
        <v>107</v>
      </c>
      <c r="G15" s="185" t="s">
        <v>161</v>
      </c>
      <c r="H15" s="178"/>
      <c r="I15" s="178" t="s">
        <v>108</v>
      </c>
      <c r="J15" s="186">
        <v>45485</v>
      </c>
      <c r="K15" s="49"/>
      <c r="L15" s="152"/>
    </row>
    <row r="16" spans="2:12">
      <c r="B16" s="190"/>
      <c r="C16" s="191"/>
      <c r="D16" s="191"/>
      <c r="E16" s="191"/>
      <c r="F16" s="191"/>
      <c r="G16" s="191"/>
      <c r="H16" s="191"/>
      <c r="I16" s="191"/>
      <c r="J16" s="187"/>
      <c r="K16" s="49"/>
    </row>
    <row r="17" spans="2:12" ht="23.25">
      <c r="B17" s="192" t="s">
        <v>109</v>
      </c>
      <c r="C17" s="192"/>
      <c r="D17" s="192"/>
      <c r="E17" s="192"/>
      <c r="F17" s="192"/>
      <c r="G17" s="192"/>
      <c r="H17" s="192"/>
      <c r="I17" s="192"/>
      <c r="J17" s="192"/>
      <c r="K17" s="49"/>
      <c r="L17" s="153"/>
    </row>
    <row r="18" spans="2:12" ht="26.25">
      <c r="B18" s="50" t="s">
        <v>110</v>
      </c>
      <c r="C18" s="193" t="s">
        <v>111</v>
      </c>
      <c r="D18" s="194"/>
      <c r="E18" s="51" t="s">
        <v>112</v>
      </c>
      <c r="F18" s="193" t="s">
        <v>113</v>
      </c>
      <c r="G18" s="194"/>
      <c r="H18" s="51" t="s">
        <v>114</v>
      </c>
      <c r="I18" s="193" t="s">
        <v>115</v>
      </c>
      <c r="J18" s="194"/>
      <c r="K18" s="49"/>
    </row>
    <row r="19" spans="2:12" ht="15.75">
      <c r="B19" s="52" t="s">
        <v>116</v>
      </c>
      <c r="C19" s="53" t="s">
        <v>54</v>
      </c>
      <c r="D19" s="54">
        <f>Souhrn!D32</f>
        <v>0</v>
      </c>
      <c r="E19" s="195" t="s">
        <v>117</v>
      </c>
      <c r="F19" s="196"/>
      <c r="G19" s="54">
        <v>0</v>
      </c>
      <c r="H19" s="195" t="s">
        <v>118</v>
      </c>
      <c r="I19" s="196"/>
      <c r="J19" s="55">
        <f>Souhrn!D33</f>
        <v>33312</v>
      </c>
      <c r="K19" s="49"/>
    </row>
    <row r="20" spans="2:12" ht="15.75">
      <c r="B20" s="56" t="s">
        <v>98</v>
      </c>
      <c r="C20" s="53" t="s">
        <v>120</v>
      </c>
      <c r="D20" s="54">
        <v>0</v>
      </c>
      <c r="E20" s="195" t="s">
        <v>121</v>
      </c>
      <c r="F20" s="196"/>
      <c r="G20" s="54">
        <v>0</v>
      </c>
      <c r="H20" s="195" t="s">
        <v>122</v>
      </c>
      <c r="I20" s="196"/>
      <c r="J20" s="55" t="s">
        <v>119</v>
      </c>
      <c r="K20" s="49"/>
      <c r="L20" s="149"/>
    </row>
    <row r="21" spans="2:12" ht="15.75">
      <c r="B21" s="52" t="s">
        <v>15</v>
      </c>
      <c r="C21" s="53" t="s">
        <v>54</v>
      </c>
      <c r="D21" s="54">
        <f>Souhrn!D35-Souhrn!D33-Souhrn!D32</f>
        <v>604381.80000000005</v>
      </c>
      <c r="E21" s="195" t="s">
        <v>123</v>
      </c>
      <c r="F21" s="196"/>
      <c r="G21" s="54">
        <v>0</v>
      </c>
      <c r="H21" s="195" t="s">
        <v>68</v>
      </c>
      <c r="I21" s="196"/>
      <c r="J21" s="55" t="s">
        <v>119</v>
      </c>
      <c r="K21" s="49"/>
      <c r="L21" s="154"/>
    </row>
    <row r="22" spans="2:12" ht="15.75">
      <c r="B22" s="56" t="s">
        <v>98</v>
      </c>
      <c r="C22" s="53" t="s">
        <v>120</v>
      </c>
      <c r="D22" s="54">
        <v>0</v>
      </c>
      <c r="E22" s="195" t="s">
        <v>98</v>
      </c>
      <c r="F22" s="196"/>
      <c r="G22" s="55" t="s">
        <v>98</v>
      </c>
      <c r="H22" s="195" t="s">
        <v>124</v>
      </c>
      <c r="I22" s="196"/>
      <c r="J22" s="55" t="s">
        <v>119</v>
      </c>
      <c r="K22" s="49"/>
      <c r="L22" s="154"/>
    </row>
    <row r="23" spans="2:12" ht="15.75">
      <c r="B23" s="52" t="s">
        <v>125</v>
      </c>
      <c r="C23" s="53" t="s">
        <v>54</v>
      </c>
      <c r="D23" s="54">
        <v>0</v>
      </c>
      <c r="E23" s="195" t="s">
        <v>98</v>
      </c>
      <c r="F23" s="196"/>
      <c r="G23" s="55" t="s">
        <v>98</v>
      </c>
      <c r="H23" s="195" t="s">
        <v>126</v>
      </c>
      <c r="I23" s="196"/>
      <c r="J23" s="55" t="s">
        <v>119</v>
      </c>
      <c r="K23" s="49"/>
    </row>
    <row r="24" spans="2:12" ht="15.75">
      <c r="B24" s="56" t="s">
        <v>98</v>
      </c>
      <c r="C24" s="53" t="s">
        <v>120</v>
      </c>
      <c r="D24" s="54">
        <v>0</v>
      </c>
      <c r="E24" s="195" t="s">
        <v>98</v>
      </c>
      <c r="F24" s="196"/>
      <c r="G24" s="55" t="s">
        <v>98</v>
      </c>
      <c r="H24" s="195" t="s">
        <v>127</v>
      </c>
      <c r="I24" s="196"/>
      <c r="J24" s="55" t="s">
        <v>119</v>
      </c>
      <c r="K24" s="49"/>
    </row>
    <row r="25" spans="2:12" ht="15.75">
      <c r="B25" s="197" t="s">
        <v>128</v>
      </c>
      <c r="C25" s="198"/>
      <c r="D25" s="54">
        <v>0</v>
      </c>
      <c r="E25" s="195" t="s">
        <v>98</v>
      </c>
      <c r="F25" s="196"/>
      <c r="G25" s="55" t="s">
        <v>98</v>
      </c>
      <c r="H25" s="195" t="s">
        <v>98</v>
      </c>
      <c r="I25" s="196"/>
      <c r="J25" s="55" t="s">
        <v>98</v>
      </c>
      <c r="K25" s="49"/>
      <c r="L25" s="149"/>
    </row>
    <row r="26" spans="2:12" ht="15.75">
      <c r="B26" s="202" t="s">
        <v>129</v>
      </c>
      <c r="C26" s="203"/>
      <c r="D26" s="57">
        <v>0</v>
      </c>
      <c r="E26" s="204" t="s">
        <v>98</v>
      </c>
      <c r="F26" s="205"/>
      <c r="G26" s="58" t="s">
        <v>98</v>
      </c>
      <c r="H26" s="204" t="s">
        <v>98</v>
      </c>
      <c r="I26" s="205"/>
      <c r="J26" s="58" t="s">
        <v>98</v>
      </c>
      <c r="K26" s="49"/>
      <c r="L26" s="154"/>
    </row>
    <row r="27" spans="2:12" ht="15.75">
      <c r="B27" s="206" t="s">
        <v>130</v>
      </c>
      <c r="C27" s="207"/>
      <c r="D27" s="59">
        <f>SUM(D19:D26)</f>
        <v>604381.80000000005</v>
      </c>
      <c r="E27" s="208" t="s">
        <v>131</v>
      </c>
      <c r="F27" s="207"/>
      <c r="G27" s="59">
        <f>SUM(G19:G26)</f>
        <v>0</v>
      </c>
      <c r="H27" s="208" t="s">
        <v>132</v>
      </c>
      <c r="I27" s="207"/>
      <c r="J27" s="59">
        <f>SUM(J19:J26)</f>
        <v>33312</v>
      </c>
      <c r="K27" s="49"/>
      <c r="L27" s="154"/>
    </row>
    <row r="28" spans="2:12" ht="16.5" thickBot="1">
      <c r="B28" s="49"/>
      <c r="C28" s="49"/>
      <c r="D28" s="49"/>
      <c r="E28" s="197" t="s">
        <v>133</v>
      </c>
      <c r="F28" s="198"/>
      <c r="G28" s="60">
        <v>0</v>
      </c>
      <c r="H28" s="209" t="s">
        <v>134</v>
      </c>
      <c r="I28" s="198"/>
      <c r="J28" s="54">
        <v>0</v>
      </c>
      <c r="K28" s="49"/>
    </row>
    <row r="29" spans="2:12" ht="15.75">
      <c r="B29" s="49"/>
      <c r="C29" s="49"/>
      <c r="D29" s="49"/>
      <c r="E29" s="49"/>
      <c r="F29" s="49"/>
      <c r="G29" s="49"/>
      <c r="H29" s="197" t="s">
        <v>135</v>
      </c>
      <c r="I29" s="198"/>
      <c r="J29" s="54">
        <v>0</v>
      </c>
      <c r="K29" s="49"/>
    </row>
    <row r="30" spans="2:12" ht="15.75">
      <c r="B30" s="49"/>
      <c r="C30" s="49"/>
      <c r="D30" s="49"/>
      <c r="E30" s="49"/>
      <c r="F30" s="49"/>
      <c r="G30" s="49"/>
      <c r="H30" s="197" t="s">
        <v>136</v>
      </c>
      <c r="I30" s="198"/>
      <c r="J30" s="54">
        <v>0</v>
      </c>
      <c r="K30" s="49"/>
    </row>
    <row r="31" spans="2:12" ht="15.75">
      <c r="B31" s="210" t="s">
        <v>28</v>
      </c>
      <c r="C31" s="201"/>
      <c r="D31" s="61">
        <f>D27+G28+J27</f>
        <v>637693.80000000005</v>
      </c>
      <c r="E31" s="49"/>
      <c r="F31" s="49"/>
      <c r="G31" s="49"/>
      <c r="H31" s="49"/>
      <c r="I31" s="49"/>
      <c r="J31" s="49"/>
      <c r="K31" s="49"/>
    </row>
    <row r="32" spans="2:12" ht="15.75">
      <c r="B32" s="210" t="s">
        <v>137</v>
      </c>
      <c r="C32" s="201"/>
      <c r="D32" s="61">
        <v>0</v>
      </c>
      <c r="E32" s="49"/>
      <c r="F32" s="49"/>
      <c r="G32" s="49"/>
      <c r="H32" s="49"/>
      <c r="I32" s="49"/>
      <c r="J32" s="49"/>
      <c r="K32" s="49"/>
    </row>
    <row r="33" spans="2:11" ht="15.75">
      <c r="B33" s="199" t="s">
        <v>138</v>
      </c>
      <c r="C33" s="200"/>
      <c r="D33" s="62">
        <v>0</v>
      </c>
      <c r="E33" s="201" t="s">
        <v>139</v>
      </c>
      <c r="F33" s="201"/>
      <c r="G33" s="61">
        <f>ROUND(D33*(15/100),2)</f>
        <v>0</v>
      </c>
      <c r="H33" s="201" t="s">
        <v>140</v>
      </c>
      <c r="I33" s="201"/>
      <c r="J33" s="61">
        <v>0</v>
      </c>
      <c r="K33" s="49"/>
    </row>
    <row r="34" spans="2:11" ht="15.75">
      <c r="B34" s="199" t="s">
        <v>141</v>
      </c>
      <c r="C34" s="200"/>
      <c r="D34" s="62">
        <f>D31</f>
        <v>637693.80000000005</v>
      </c>
      <c r="E34" s="200" t="s">
        <v>142</v>
      </c>
      <c r="F34" s="200"/>
      <c r="G34" s="62">
        <f>J34-D34</f>
        <v>133915.69999999995</v>
      </c>
      <c r="H34" s="200" t="s">
        <v>143</v>
      </c>
      <c r="I34" s="200"/>
      <c r="J34" s="62">
        <v>771609.5</v>
      </c>
      <c r="K34" s="49"/>
    </row>
    <row r="35" spans="2:11" ht="15.75" thickBot="1">
      <c r="B35" s="49"/>
      <c r="C35" s="49"/>
      <c r="D35" s="49"/>
      <c r="E35" s="49"/>
      <c r="F35" s="49"/>
      <c r="G35" s="49"/>
      <c r="H35" s="49"/>
      <c r="I35" s="49"/>
      <c r="J35" s="49"/>
      <c r="K35" s="49"/>
    </row>
    <row r="36" spans="2:11">
      <c r="B36" s="211" t="s">
        <v>144</v>
      </c>
      <c r="C36" s="212"/>
      <c r="D36" s="213"/>
      <c r="E36" s="212" t="s">
        <v>145</v>
      </c>
      <c r="F36" s="212"/>
      <c r="G36" s="213"/>
      <c r="H36" s="212" t="s">
        <v>146</v>
      </c>
      <c r="I36" s="212"/>
      <c r="J36" s="213"/>
      <c r="K36" s="49"/>
    </row>
    <row r="37" spans="2:11">
      <c r="B37" s="214" t="s">
        <v>98</v>
      </c>
      <c r="C37" s="204"/>
      <c r="D37" s="215"/>
      <c r="E37" s="204" t="s">
        <v>98</v>
      </c>
      <c r="F37" s="204"/>
      <c r="G37" s="215"/>
      <c r="H37" s="204" t="s">
        <v>98</v>
      </c>
      <c r="I37" s="204"/>
      <c r="J37" s="215"/>
      <c r="K37" s="49"/>
    </row>
    <row r="38" spans="2:11">
      <c r="B38" s="214" t="s">
        <v>98</v>
      </c>
      <c r="C38" s="204"/>
      <c r="D38" s="215"/>
      <c r="E38" s="204" t="s">
        <v>98</v>
      </c>
      <c r="F38" s="204"/>
      <c r="G38" s="215"/>
      <c r="H38" s="204" t="s">
        <v>98</v>
      </c>
      <c r="I38" s="204"/>
      <c r="J38" s="215"/>
      <c r="K38" s="49"/>
    </row>
    <row r="39" spans="2:11">
      <c r="B39" s="214" t="s">
        <v>98</v>
      </c>
      <c r="C39" s="204"/>
      <c r="D39" s="215"/>
      <c r="E39" s="204" t="s">
        <v>98</v>
      </c>
      <c r="F39" s="204"/>
      <c r="G39" s="215"/>
      <c r="H39" s="204" t="s">
        <v>98</v>
      </c>
      <c r="I39" s="204"/>
      <c r="J39" s="215"/>
      <c r="K39" s="49"/>
    </row>
    <row r="40" spans="2:11" ht="15.75" thickBot="1">
      <c r="B40" s="216" t="s">
        <v>147</v>
      </c>
      <c r="C40" s="217"/>
      <c r="D40" s="218"/>
      <c r="E40" s="217" t="s">
        <v>147</v>
      </c>
      <c r="F40" s="217"/>
      <c r="G40" s="218"/>
      <c r="H40" s="217" t="s">
        <v>147</v>
      </c>
      <c r="I40" s="217"/>
      <c r="J40" s="218"/>
      <c r="K40" s="49"/>
    </row>
    <row r="41" spans="2:11">
      <c r="B41" s="63" t="s">
        <v>148</v>
      </c>
      <c r="C41" s="49"/>
      <c r="D41" s="49"/>
      <c r="E41" s="49"/>
      <c r="F41" s="49"/>
      <c r="G41" s="49"/>
      <c r="H41" s="49"/>
      <c r="I41" s="49"/>
      <c r="J41" s="49"/>
      <c r="K41" s="49"/>
    </row>
    <row r="42" spans="2:11">
      <c r="B42" s="185" t="s">
        <v>98</v>
      </c>
      <c r="C42" s="178"/>
      <c r="D42" s="178"/>
      <c r="E42" s="178"/>
      <c r="F42" s="178"/>
      <c r="G42" s="178"/>
      <c r="H42" s="178"/>
      <c r="I42" s="178"/>
      <c r="J42" s="178"/>
      <c r="K42" s="49"/>
    </row>
  </sheetData>
  <mergeCells count="84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B6:J6"/>
    <mergeCell ref="B7:C8"/>
    <mergeCell ref="D7:E8"/>
    <mergeCell ref="F7:F8"/>
    <mergeCell ref="G7:H8"/>
    <mergeCell ref="I7:I8"/>
    <mergeCell ref="J7:J8"/>
  </mergeCells>
  <pageMargins left="0.7" right="0.7" top="0.78740157499999996" bottom="0.78740157499999996" header="0.3" footer="0.3"/>
  <pageSetup paperSize="9" scale="70" orientation="portrait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10" workbookViewId="0">
      <selection activeCell="C15" sqref="C15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8.42578125" customWidth="1"/>
  </cols>
  <sheetData>
    <row r="1" spans="2:4" ht="15.75" thickBot="1">
      <c r="B1" s="72"/>
      <c r="C1" s="72"/>
      <c r="D1" s="72"/>
    </row>
    <row r="2" spans="2:4">
      <c r="B2" s="138"/>
      <c r="C2" s="139"/>
      <c r="D2" s="140"/>
    </row>
    <row r="3" spans="2:4">
      <c r="B3" s="141"/>
      <c r="D3" s="142"/>
    </row>
    <row r="4" spans="2:4" ht="35.25">
      <c r="B4" s="117"/>
      <c r="C4" s="112" t="s">
        <v>172</v>
      </c>
      <c r="D4" s="118"/>
    </row>
    <row r="5" spans="2:4" ht="35.25">
      <c r="B5" s="117"/>
      <c r="C5" s="112" t="s">
        <v>176</v>
      </c>
      <c r="D5" s="118"/>
    </row>
    <row r="6" spans="2:4" ht="35.25">
      <c r="B6" s="119"/>
      <c r="C6" s="112" t="s">
        <v>178</v>
      </c>
      <c r="D6" s="118"/>
    </row>
    <row r="7" spans="2:4" ht="35.25">
      <c r="B7" s="120"/>
      <c r="C7" s="113"/>
      <c r="D7" s="121"/>
    </row>
    <row r="8" spans="2:4" ht="15.75">
      <c r="B8" s="122"/>
      <c r="C8" s="114"/>
      <c r="D8" s="123"/>
    </row>
    <row r="9" spans="2:4" ht="34.5">
      <c r="B9" s="124"/>
      <c r="C9" s="219" t="s">
        <v>149</v>
      </c>
      <c r="D9" s="220"/>
    </row>
    <row r="10" spans="2:4" ht="34.5">
      <c r="B10" s="124"/>
      <c r="C10" s="115"/>
      <c r="D10" s="125"/>
    </row>
    <row r="11" spans="2:4" ht="34.5">
      <c r="B11" s="124"/>
      <c r="C11" s="115"/>
      <c r="D11" s="125"/>
    </row>
    <row r="12" spans="2:4" ht="34.5">
      <c r="B12" s="124"/>
      <c r="C12" s="219" t="s">
        <v>150</v>
      </c>
      <c r="D12" s="220"/>
    </row>
    <row r="13" spans="2:4" ht="34.5">
      <c r="B13" s="124"/>
      <c r="C13" s="115"/>
      <c r="D13" s="125"/>
    </row>
    <row r="14" spans="2:4" ht="34.5">
      <c r="B14" s="124"/>
      <c r="C14" s="115"/>
      <c r="D14" s="125"/>
    </row>
    <row r="15" spans="2:4" ht="15.75">
      <c r="B15" s="122"/>
      <c r="C15" s="114"/>
      <c r="D15" s="123"/>
    </row>
    <row r="16" spans="2:4" ht="15.75">
      <c r="B16" s="122"/>
      <c r="C16" s="114"/>
      <c r="D16" s="123"/>
    </row>
    <row r="17" spans="2:4" ht="15.75">
      <c r="B17" s="122"/>
      <c r="C17" s="114"/>
      <c r="D17" s="123"/>
    </row>
    <row r="18" spans="2:4" ht="15.75">
      <c r="B18" s="122"/>
      <c r="C18" s="114"/>
      <c r="D18" s="123"/>
    </row>
    <row r="19" spans="2:4" ht="15.75">
      <c r="B19" s="122"/>
      <c r="C19" s="114"/>
      <c r="D19" s="123"/>
    </row>
    <row r="20" spans="2:4" ht="15.75">
      <c r="B20" s="122"/>
      <c r="C20" s="114"/>
      <c r="D20" s="123"/>
    </row>
    <row r="21" spans="2:4" ht="15.75">
      <c r="B21" s="122"/>
      <c r="C21" s="114"/>
      <c r="D21" s="123"/>
    </row>
    <row r="22" spans="2:4" ht="15.75">
      <c r="B22" s="122"/>
      <c r="C22" s="114"/>
      <c r="D22" s="123"/>
    </row>
    <row r="23" spans="2:4" ht="15.75">
      <c r="B23" s="122"/>
      <c r="C23" s="114"/>
      <c r="D23" s="123"/>
    </row>
    <row r="24" spans="2:4" ht="16.5" thickBot="1">
      <c r="B24" s="126"/>
      <c r="C24" s="73"/>
      <c r="D24" s="127"/>
    </row>
    <row r="25" spans="2:4" ht="15.75" thickBot="1">
      <c r="B25" s="64" t="s">
        <v>151</v>
      </c>
      <c r="C25" s="46" t="s">
        <v>152</v>
      </c>
      <c r="D25" s="65" t="s">
        <v>153</v>
      </c>
    </row>
    <row r="26" spans="2:4">
      <c r="B26" s="66">
        <v>1</v>
      </c>
      <c r="C26" s="67" t="s">
        <v>154</v>
      </c>
      <c r="D26" s="68">
        <f>data!O4</f>
        <v>110053</v>
      </c>
    </row>
    <row r="27" spans="2:4">
      <c r="B27" s="69">
        <v>2</v>
      </c>
      <c r="C27" s="70" t="s">
        <v>155</v>
      </c>
      <c r="D27" s="128">
        <f>data!O40</f>
        <v>99098.8</v>
      </c>
    </row>
    <row r="28" spans="2:4">
      <c r="B28" s="69">
        <v>3</v>
      </c>
      <c r="C28" s="70" t="s">
        <v>156</v>
      </c>
      <c r="D28" s="128">
        <f>data!O67</f>
        <v>83460</v>
      </c>
    </row>
    <row r="29" spans="2:4">
      <c r="B29" s="69">
        <v>4</v>
      </c>
      <c r="C29" s="70" t="s">
        <v>157</v>
      </c>
      <c r="D29" s="128">
        <f>data!O90</f>
        <v>311770</v>
      </c>
    </row>
    <row r="30" spans="2:4">
      <c r="B30" s="69">
        <v>5</v>
      </c>
      <c r="C30" s="70" t="s">
        <v>158</v>
      </c>
      <c r="D30" s="128">
        <v>0</v>
      </c>
    </row>
    <row r="31" spans="2:4">
      <c r="B31" s="69">
        <v>6</v>
      </c>
      <c r="C31" s="70" t="s">
        <v>25</v>
      </c>
      <c r="D31" s="128">
        <v>0</v>
      </c>
    </row>
    <row r="32" spans="2:4">
      <c r="B32" s="77">
        <v>7</v>
      </c>
      <c r="C32" s="75" t="s">
        <v>160</v>
      </c>
      <c r="D32" s="129">
        <v>0</v>
      </c>
    </row>
    <row r="33" spans="2:4" ht="15.75" thickBot="1">
      <c r="B33" s="71">
        <v>8</v>
      </c>
      <c r="C33" s="76" t="s">
        <v>26</v>
      </c>
      <c r="D33" s="130">
        <f>data!O116</f>
        <v>33312</v>
      </c>
    </row>
    <row r="34" spans="2:4">
      <c r="B34" s="131"/>
      <c r="C34" s="116"/>
      <c r="D34" s="132"/>
    </row>
    <row r="35" spans="2:4" ht="16.5">
      <c r="B35" s="133"/>
      <c r="C35" s="74" t="s">
        <v>159</v>
      </c>
      <c r="D35" s="134">
        <f>SUM(D26:D34)</f>
        <v>637693.80000000005</v>
      </c>
    </row>
    <row r="36" spans="2:4" ht="15.75">
      <c r="B36" s="122"/>
      <c r="C36" s="114"/>
      <c r="D36" s="123"/>
    </row>
    <row r="37" spans="2:4" ht="15.75" thickBot="1">
      <c r="B37" s="135"/>
      <c r="C37" s="136"/>
      <c r="D37" s="137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6" orientation="portrait" horizontalDpi="0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31"/>
  <sheetViews>
    <sheetView showGridLines="0" topLeftCell="H1" zoomScaleNormal="100" workbookViewId="0">
      <pane ySplit="3" topLeftCell="A7" activePane="bottomLeft" state="frozen"/>
      <selection activeCell="H1" sqref="H1"/>
      <selection pane="bottomLeft" activeCell="W18" sqref="W18"/>
    </sheetView>
  </sheetViews>
  <sheetFormatPr defaultColWidth="9.140625" defaultRowHeight="15"/>
  <cols>
    <col min="1" max="1" width="3.85546875" hidden="1" customWidth="1"/>
    <col min="2" max="2" width="3" hidden="1" customWidth="1"/>
    <col min="3" max="3" width="5.42578125" hidden="1" customWidth="1"/>
    <col min="4" max="4" width="4" hidden="1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0.7109375" customWidth="1"/>
    <col min="13" max="13" width="12.85546875" customWidth="1"/>
    <col min="14" max="14" width="12.140625" customWidth="1"/>
    <col min="15" max="15" width="12.42578125" customWidth="1"/>
    <col min="16" max="16" width="9.140625" customWidth="1"/>
  </cols>
  <sheetData>
    <row r="1" spans="1:15">
      <c r="A1" s="11"/>
      <c r="B1" s="11"/>
      <c r="C1" s="11"/>
      <c r="D1" s="11"/>
      <c r="E1" s="11"/>
      <c r="F1" s="11"/>
      <c r="G1" s="11"/>
      <c r="H1" s="11"/>
      <c r="I1" s="12" t="s">
        <v>179</v>
      </c>
      <c r="J1" s="11"/>
      <c r="K1" s="11"/>
      <c r="L1" s="11"/>
      <c r="M1" s="11"/>
      <c r="N1" s="11"/>
      <c r="O1" s="22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19</v>
      </c>
      <c r="N2" s="1" t="s">
        <v>20</v>
      </c>
      <c r="O2" s="23" t="s">
        <v>12</v>
      </c>
    </row>
    <row r="3" spans="1:15" ht="17.25" customHeight="1">
      <c r="A3" s="25" t="s">
        <v>13</v>
      </c>
      <c r="B3" s="26"/>
      <c r="C3" s="27"/>
      <c r="D3" s="28"/>
      <c r="E3" s="29">
        <v>0</v>
      </c>
      <c r="F3" s="28" t="s">
        <v>14</v>
      </c>
      <c r="G3" s="26"/>
      <c r="H3" s="26"/>
      <c r="I3" s="30" t="s">
        <v>27</v>
      </c>
      <c r="J3" s="26"/>
      <c r="K3" s="31"/>
      <c r="L3" s="32"/>
      <c r="M3" s="33">
        <f>M4+M40+M67+M90+M116</f>
        <v>421129</v>
      </c>
      <c r="N3" s="33">
        <f>N4+N40+N67+N90+N116</f>
        <v>163100</v>
      </c>
      <c r="O3" s="33">
        <f>O4+O40+O67+O90+O116</f>
        <v>637693.80000000005</v>
      </c>
    </row>
    <row r="4" spans="1:15" ht="17.25" customHeight="1">
      <c r="A4" s="78"/>
      <c r="B4" s="79"/>
      <c r="C4" s="80"/>
      <c r="D4" s="81"/>
      <c r="E4" s="82">
        <v>0</v>
      </c>
      <c r="F4" s="81" t="s">
        <v>14</v>
      </c>
      <c r="G4" s="79"/>
      <c r="H4" s="79" t="s">
        <v>16</v>
      </c>
      <c r="I4" s="83" t="s">
        <v>21</v>
      </c>
      <c r="J4" s="79"/>
      <c r="K4" s="84"/>
      <c r="L4" s="85"/>
      <c r="M4" s="108">
        <f>SUM(M5:M38)</f>
        <v>63073</v>
      </c>
      <c r="N4" s="108">
        <f>SUM(N5:N38)</f>
        <v>43500</v>
      </c>
      <c r="O4" s="86">
        <f>SUM(O5:O38)</f>
        <v>110053</v>
      </c>
    </row>
    <row r="5" spans="1:15" ht="17.25" customHeight="1">
      <c r="A5" s="2"/>
      <c r="B5" s="3"/>
      <c r="C5" s="4"/>
      <c r="D5" s="5"/>
      <c r="E5" s="6"/>
      <c r="F5" s="10" t="s">
        <v>18</v>
      </c>
      <c r="G5" s="9" t="s">
        <v>15</v>
      </c>
      <c r="H5" s="3"/>
      <c r="I5" s="34" t="s">
        <v>29</v>
      </c>
      <c r="J5" s="7" t="s">
        <v>77</v>
      </c>
      <c r="K5" s="8">
        <v>1</v>
      </c>
      <c r="L5" s="169">
        <v>39000</v>
      </c>
      <c r="M5" s="158">
        <f t="shared" ref="M5:M13" si="0">L5*K5</f>
        <v>39000</v>
      </c>
      <c r="N5" s="159"/>
      <c r="O5" s="160">
        <f>N5+M5</f>
        <v>39000</v>
      </c>
    </row>
    <row r="6" spans="1:15" ht="17.25" customHeight="1">
      <c r="A6" s="2"/>
      <c r="B6" s="3"/>
      <c r="C6" s="4"/>
      <c r="D6" s="5"/>
      <c r="E6" s="6"/>
      <c r="F6" s="10" t="s">
        <v>18</v>
      </c>
      <c r="G6" s="9" t="s">
        <v>15</v>
      </c>
      <c r="H6" s="3"/>
      <c r="I6" s="34" t="s">
        <v>162</v>
      </c>
      <c r="J6" s="7" t="s">
        <v>77</v>
      </c>
      <c r="K6" s="8">
        <v>1</v>
      </c>
      <c r="L6" s="102">
        <v>350</v>
      </c>
      <c r="M6" s="158">
        <f t="shared" si="0"/>
        <v>350</v>
      </c>
      <c r="N6" s="159"/>
      <c r="O6" s="160">
        <f t="shared" ref="O6:O14" si="1">N6+M6</f>
        <v>350</v>
      </c>
    </row>
    <row r="7" spans="1:15" ht="17.25" customHeight="1">
      <c r="A7" s="2"/>
      <c r="B7" s="3"/>
      <c r="C7" s="4"/>
      <c r="D7" s="5"/>
      <c r="E7" s="6"/>
      <c r="F7" s="10" t="s">
        <v>18</v>
      </c>
      <c r="G7" s="9" t="s">
        <v>15</v>
      </c>
      <c r="H7" s="3"/>
      <c r="I7" s="36" t="s">
        <v>175</v>
      </c>
      <c r="J7" s="7" t="s">
        <v>17</v>
      </c>
      <c r="K7" s="8">
        <v>15</v>
      </c>
      <c r="L7" s="102">
        <v>200</v>
      </c>
      <c r="M7" s="158">
        <f t="shared" si="0"/>
        <v>3000</v>
      </c>
      <c r="N7" s="159"/>
      <c r="O7" s="160">
        <f t="shared" si="1"/>
        <v>3000</v>
      </c>
    </row>
    <row r="8" spans="1:15" ht="17.25" customHeight="1">
      <c r="A8" s="2"/>
      <c r="B8" s="3"/>
      <c r="C8" s="4"/>
      <c r="D8" s="5"/>
      <c r="E8" s="6"/>
      <c r="F8" s="10" t="s">
        <v>18</v>
      </c>
      <c r="G8" s="9" t="s">
        <v>15</v>
      </c>
      <c r="H8" s="3"/>
      <c r="I8" s="37" t="s">
        <v>163</v>
      </c>
      <c r="J8" s="7" t="s">
        <v>77</v>
      </c>
      <c r="K8" s="8">
        <v>1</v>
      </c>
      <c r="L8" s="102">
        <v>5500</v>
      </c>
      <c r="M8" s="158">
        <f t="shared" si="0"/>
        <v>5500</v>
      </c>
      <c r="N8" s="159"/>
      <c r="O8" s="160">
        <f t="shared" si="1"/>
        <v>5500</v>
      </c>
    </row>
    <row r="9" spans="1:15" ht="17.25" customHeight="1">
      <c r="A9" s="2"/>
      <c r="B9" s="3"/>
      <c r="C9" s="4"/>
      <c r="D9" s="5"/>
      <c r="E9" s="6"/>
      <c r="F9" s="10" t="s">
        <v>18</v>
      </c>
      <c r="G9" s="9" t="s">
        <v>15</v>
      </c>
      <c r="H9" s="3"/>
      <c r="I9" s="37" t="s">
        <v>30</v>
      </c>
      <c r="J9" s="7" t="s">
        <v>17</v>
      </c>
      <c r="K9" s="8">
        <v>15</v>
      </c>
      <c r="L9" s="102">
        <v>72</v>
      </c>
      <c r="M9" s="158">
        <f t="shared" si="0"/>
        <v>1080</v>
      </c>
      <c r="N9" s="159"/>
      <c r="O9" s="160">
        <f t="shared" si="1"/>
        <v>1080</v>
      </c>
    </row>
    <row r="10" spans="1:15" ht="17.25" customHeight="1">
      <c r="A10" s="2"/>
      <c r="B10" s="3"/>
      <c r="C10" s="4"/>
      <c r="D10" s="5"/>
      <c r="E10" s="6"/>
      <c r="F10" s="10" t="s">
        <v>18</v>
      </c>
      <c r="G10" s="9" t="s">
        <v>15</v>
      </c>
      <c r="H10" s="3"/>
      <c r="I10" s="37" t="s">
        <v>31</v>
      </c>
      <c r="J10" s="7" t="s">
        <v>77</v>
      </c>
      <c r="K10" s="8">
        <v>15</v>
      </c>
      <c r="L10" s="102">
        <v>12</v>
      </c>
      <c r="M10" s="158">
        <f t="shared" si="0"/>
        <v>180</v>
      </c>
      <c r="N10" s="159"/>
      <c r="O10" s="160">
        <f t="shared" si="1"/>
        <v>180</v>
      </c>
    </row>
    <row r="11" spans="1:15" ht="17.25" customHeight="1">
      <c r="A11" s="2"/>
      <c r="B11" s="3"/>
      <c r="C11" s="4"/>
      <c r="D11" s="5"/>
      <c r="E11" s="6"/>
      <c r="F11" s="10" t="s">
        <v>18</v>
      </c>
      <c r="G11" s="9" t="s">
        <v>15</v>
      </c>
      <c r="H11" s="3"/>
      <c r="I11" s="36" t="s">
        <v>32</v>
      </c>
      <c r="J11" s="7" t="s">
        <v>17</v>
      </c>
      <c r="K11" s="8">
        <v>25</v>
      </c>
      <c r="L11" s="102">
        <v>56.52</v>
      </c>
      <c r="M11" s="158">
        <f t="shared" si="0"/>
        <v>1413</v>
      </c>
      <c r="N11" s="159"/>
      <c r="O11" s="160">
        <f t="shared" si="1"/>
        <v>1413</v>
      </c>
    </row>
    <row r="12" spans="1:15" ht="17.25" customHeight="1">
      <c r="A12" s="2"/>
      <c r="B12" s="3"/>
      <c r="C12" s="4"/>
      <c r="D12" s="5"/>
      <c r="E12" s="6"/>
      <c r="F12" s="10" t="s">
        <v>18</v>
      </c>
      <c r="G12" s="9" t="s">
        <v>15</v>
      </c>
      <c r="H12" s="3"/>
      <c r="I12" s="35" t="s">
        <v>171</v>
      </c>
      <c r="J12" s="7" t="s">
        <v>77</v>
      </c>
      <c r="K12" s="8">
        <v>1</v>
      </c>
      <c r="L12" s="102">
        <v>2400</v>
      </c>
      <c r="M12" s="158">
        <f t="shared" si="0"/>
        <v>2400</v>
      </c>
      <c r="N12" s="159"/>
      <c r="O12" s="160">
        <f t="shared" si="1"/>
        <v>2400</v>
      </c>
    </row>
    <row r="13" spans="1:15" ht="17.25" customHeight="1">
      <c r="A13" s="2"/>
      <c r="B13" s="3"/>
      <c r="C13" s="4"/>
      <c r="D13" s="5"/>
      <c r="E13" s="6"/>
      <c r="F13" s="10" t="s">
        <v>18</v>
      </c>
      <c r="G13" s="9" t="s">
        <v>15</v>
      </c>
      <c r="H13" s="3"/>
      <c r="I13" s="35" t="s">
        <v>164</v>
      </c>
      <c r="J13" s="7" t="s">
        <v>77</v>
      </c>
      <c r="K13" s="8">
        <v>10</v>
      </c>
      <c r="L13" s="102">
        <v>15</v>
      </c>
      <c r="M13" s="158">
        <f t="shared" si="0"/>
        <v>150</v>
      </c>
      <c r="N13" s="159"/>
      <c r="O13" s="160">
        <f t="shared" si="1"/>
        <v>150</v>
      </c>
    </row>
    <row r="14" spans="1:15" ht="26.25">
      <c r="A14" s="2"/>
      <c r="B14" s="3"/>
      <c r="C14" s="4"/>
      <c r="D14" s="5"/>
      <c r="E14" s="6"/>
      <c r="F14" s="10" t="s">
        <v>18</v>
      </c>
      <c r="G14" s="9" t="s">
        <v>15</v>
      </c>
      <c r="H14" s="3"/>
      <c r="I14" s="47" t="s">
        <v>33</v>
      </c>
      <c r="J14" s="7" t="s">
        <v>80</v>
      </c>
      <c r="K14" s="8">
        <v>1</v>
      </c>
      <c r="L14" s="102"/>
      <c r="M14" s="159">
        <v>10000</v>
      </c>
      <c r="N14" s="159"/>
      <c r="O14" s="160">
        <f t="shared" si="1"/>
        <v>10000</v>
      </c>
    </row>
    <row r="15" spans="1:15">
      <c r="A15" s="2"/>
      <c r="B15" s="3"/>
      <c r="C15" s="4"/>
      <c r="D15" s="5"/>
      <c r="E15" s="6"/>
      <c r="F15" s="5"/>
      <c r="G15" s="9" t="s">
        <v>15</v>
      </c>
      <c r="H15" s="3"/>
      <c r="I15" s="41" t="s">
        <v>43</v>
      </c>
      <c r="J15" s="7"/>
      <c r="K15" s="8"/>
      <c r="L15" s="100"/>
      <c r="M15" s="111"/>
      <c r="N15" s="99"/>
      <c r="O15" s="143"/>
    </row>
    <row r="16" spans="1:15">
      <c r="A16" s="2"/>
      <c r="B16" s="3"/>
      <c r="C16" s="4"/>
      <c r="D16" s="5"/>
      <c r="E16" s="6"/>
      <c r="F16" s="10" t="s">
        <v>1</v>
      </c>
      <c r="G16" s="9" t="s">
        <v>15</v>
      </c>
      <c r="H16" s="3"/>
      <c r="I16" s="35" t="s">
        <v>44</v>
      </c>
      <c r="J16" s="7" t="s">
        <v>77</v>
      </c>
      <c r="K16" s="101">
        <f>K5</f>
        <v>1</v>
      </c>
      <c r="L16" s="169">
        <v>12000</v>
      </c>
      <c r="M16" s="159"/>
      <c r="N16" s="169">
        <v>12000</v>
      </c>
      <c r="O16" s="160">
        <f>N16</f>
        <v>12000</v>
      </c>
    </row>
    <row r="17" spans="1:15">
      <c r="A17" s="2"/>
      <c r="B17" s="3"/>
      <c r="C17" s="4"/>
      <c r="D17" s="5"/>
      <c r="E17" s="6"/>
      <c r="F17" s="10" t="s">
        <v>1</v>
      </c>
      <c r="G17" s="9" t="s">
        <v>15</v>
      </c>
      <c r="H17" s="3"/>
      <c r="I17" s="36" t="s">
        <v>45</v>
      </c>
      <c r="J17" s="7" t="s">
        <v>77</v>
      </c>
      <c r="K17" s="101">
        <v>1</v>
      </c>
      <c r="L17" s="169">
        <v>9000</v>
      </c>
      <c r="M17" s="159"/>
      <c r="N17" s="169">
        <v>9000</v>
      </c>
      <c r="O17" s="160">
        <f t="shared" ref="O17:O20" si="2">N17</f>
        <v>9000</v>
      </c>
    </row>
    <row r="18" spans="1:15" ht="26.25">
      <c r="A18" s="2"/>
      <c r="B18" s="3"/>
      <c r="C18" s="4"/>
      <c r="D18" s="5"/>
      <c r="E18" s="6"/>
      <c r="F18" s="10" t="s">
        <v>1</v>
      </c>
      <c r="G18" s="9" t="s">
        <v>15</v>
      </c>
      <c r="H18" s="3"/>
      <c r="I18" s="48" t="s">
        <v>46</v>
      </c>
      <c r="J18" s="7" t="s">
        <v>80</v>
      </c>
      <c r="K18" s="101">
        <v>1</v>
      </c>
      <c r="L18" s="169">
        <v>6000</v>
      </c>
      <c r="M18" s="159"/>
      <c r="N18" s="169">
        <v>6000</v>
      </c>
      <c r="O18" s="160">
        <f t="shared" si="2"/>
        <v>6000</v>
      </c>
    </row>
    <row r="19" spans="1:15" ht="26.25">
      <c r="A19" s="2"/>
      <c r="B19" s="3"/>
      <c r="C19" s="4"/>
      <c r="D19" s="5"/>
      <c r="E19" s="6"/>
      <c r="F19" s="10" t="s">
        <v>1</v>
      </c>
      <c r="G19" s="9" t="s">
        <v>15</v>
      </c>
      <c r="H19" s="3"/>
      <c r="I19" s="48" t="s">
        <v>47</v>
      </c>
      <c r="J19" s="7" t="s">
        <v>80</v>
      </c>
      <c r="K19" s="101">
        <v>1</v>
      </c>
      <c r="L19" s="169">
        <v>6500</v>
      </c>
      <c r="M19" s="159"/>
      <c r="N19" s="169">
        <v>6500</v>
      </c>
      <c r="O19" s="160">
        <f t="shared" si="2"/>
        <v>6500</v>
      </c>
    </row>
    <row r="20" spans="1:15" ht="15.75" thickBot="1">
      <c r="A20" s="2"/>
      <c r="B20" s="3"/>
      <c r="C20" s="4"/>
      <c r="D20" s="5"/>
      <c r="E20" s="6"/>
      <c r="F20" s="5"/>
      <c r="G20" s="3"/>
      <c r="H20" s="3"/>
      <c r="I20" s="36" t="s">
        <v>48</v>
      </c>
      <c r="J20" s="7" t="s">
        <v>80</v>
      </c>
      <c r="K20" s="8">
        <v>1</v>
      </c>
      <c r="L20" s="169">
        <v>4000</v>
      </c>
      <c r="M20" s="159"/>
      <c r="N20" s="169">
        <v>4000</v>
      </c>
      <c r="O20" s="160">
        <f t="shared" si="2"/>
        <v>4000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93</v>
      </c>
      <c r="I21" s="38" t="s">
        <v>34</v>
      </c>
      <c r="J21" s="7"/>
      <c r="K21" s="8"/>
      <c r="L21" s="100"/>
      <c r="M21" s="111"/>
      <c r="N21" s="99"/>
      <c r="O21" s="143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5" t="s">
        <v>35</v>
      </c>
      <c r="J22" s="7" t="s">
        <v>77</v>
      </c>
      <c r="K22" s="8">
        <v>0</v>
      </c>
      <c r="L22" s="100"/>
      <c r="M22" s="111"/>
      <c r="N22" s="99"/>
      <c r="O22" s="143"/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9" t="s">
        <v>36</v>
      </c>
      <c r="J23" s="7" t="s">
        <v>77</v>
      </c>
      <c r="K23" s="8">
        <v>0</v>
      </c>
      <c r="L23" s="100"/>
      <c r="M23" s="111"/>
      <c r="N23" s="99"/>
      <c r="O23" s="143"/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40" t="s">
        <v>37</v>
      </c>
      <c r="J24" s="7" t="s">
        <v>77</v>
      </c>
      <c r="K24" s="8">
        <v>0</v>
      </c>
      <c r="L24" s="100"/>
      <c r="M24" s="111"/>
      <c r="N24" s="99"/>
      <c r="O24" s="143"/>
    </row>
    <row r="25" spans="1:15" ht="17.25" customHeight="1">
      <c r="A25" s="2"/>
      <c r="B25" s="3"/>
      <c r="C25" s="4"/>
      <c r="D25" s="5"/>
      <c r="E25" s="6"/>
      <c r="F25" s="5"/>
      <c r="G25" s="3"/>
      <c r="H25" s="3" t="s">
        <v>94</v>
      </c>
      <c r="I25" s="41" t="s">
        <v>38</v>
      </c>
      <c r="J25" s="7"/>
      <c r="K25" s="8"/>
      <c r="L25" s="102"/>
      <c r="M25" s="111"/>
      <c r="N25" s="99"/>
      <c r="O25" s="143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42" t="s">
        <v>39</v>
      </c>
      <c r="J26" s="7" t="s">
        <v>70</v>
      </c>
      <c r="K26" s="107">
        <v>0.03</v>
      </c>
      <c r="L26" s="157">
        <f>N4</f>
        <v>43500</v>
      </c>
      <c r="M26" s="155"/>
      <c r="N26" s="155"/>
      <c r="O26" s="156">
        <f>L26*0.03</f>
        <v>1305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42" t="s">
        <v>40</v>
      </c>
      <c r="J27" s="7" t="s">
        <v>70</v>
      </c>
      <c r="K27" s="107">
        <v>0.05</v>
      </c>
      <c r="L27" s="157">
        <f>N4</f>
        <v>43500</v>
      </c>
      <c r="M27" s="155"/>
      <c r="N27" s="155"/>
      <c r="O27" s="156">
        <f>L27*0.05</f>
        <v>2175</v>
      </c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41" t="s">
        <v>41</v>
      </c>
      <c r="J28" s="7"/>
      <c r="K28" s="8"/>
      <c r="L28" s="102"/>
      <c r="M28" s="111"/>
      <c r="N28" s="99"/>
      <c r="O28" s="143"/>
    </row>
    <row r="29" spans="1:15" ht="17.25" customHeight="1" thickBot="1">
      <c r="A29" s="2"/>
      <c r="B29" s="3"/>
      <c r="C29" s="4"/>
      <c r="D29" s="5"/>
      <c r="E29" s="6"/>
      <c r="F29" s="5"/>
      <c r="G29" s="3"/>
      <c r="H29" s="3"/>
      <c r="I29" s="43"/>
      <c r="J29" s="7"/>
      <c r="K29" s="8"/>
      <c r="L29" s="102"/>
      <c r="M29" s="111"/>
      <c r="N29" s="99"/>
      <c r="O29" s="143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44" t="s">
        <v>49</v>
      </c>
      <c r="J30" s="7"/>
      <c r="K30" s="8"/>
      <c r="L30" s="102"/>
      <c r="M30" s="111"/>
      <c r="N30" s="99"/>
      <c r="O30" s="143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6" t="s">
        <v>50</v>
      </c>
      <c r="J31" s="7" t="s">
        <v>80</v>
      </c>
      <c r="K31" s="8"/>
      <c r="L31" s="102"/>
      <c r="M31" s="111"/>
      <c r="N31" s="99"/>
      <c r="O31" s="143"/>
    </row>
    <row r="32" spans="1:15" ht="17.25" customHeight="1">
      <c r="A32" s="2"/>
      <c r="B32" s="3"/>
      <c r="C32" s="4"/>
      <c r="D32" s="5"/>
      <c r="E32" s="6"/>
      <c r="F32" s="5"/>
      <c r="G32" s="3"/>
      <c r="H32" s="3"/>
      <c r="I32" s="41" t="s">
        <v>51</v>
      </c>
      <c r="J32" s="7"/>
      <c r="K32" s="8"/>
      <c r="L32" s="102"/>
      <c r="M32" s="111"/>
      <c r="N32" s="99"/>
      <c r="O32" s="143"/>
    </row>
    <row r="33" spans="1:15" ht="17.25" customHeight="1">
      <c r="A33" s="2"/>
      <c r="B33" s="3"/>
      <c r="C33" s="4"/>
      <c r="D33" s="5"/>
      <c r="E33" s="6"/>
      <c r="F33" s="5"/>
      <c r="G33" s="3"/>
      <c r="H33" s="3"/>
      <c r="I33" s="42" t="s">
        <v>52</v>
      </c>
      <c r="J33" s="7" t="s">
        <v>71</v>
      </c>
      <c r="K33" s="8">
        <v>8</v>
      </c>
      <c r="L33" s="155">
        <v>750</v>
      </c>
      <c r="M33" s="155"/>
      <c r="N33" s="157">
        <f>L33*K33</f>
        <v>6000</v>
      </c>
      <c r="O33" s="156">
        <f t="shared" ref="O33" si="3">N33+M33</f>
        <v>6000</v>
      </c>
    </row>
    <row r="34" spans="1:15" ht="17.25" customHeight="1">
      <c r="A34" s="2"/>
      <c r="B34" s="3"/>
      <c r="C34" s="4"/>
      <c r="D34" s="5"/>
      <c r="E34" s="6"/>
      <c r="F34" s="5"/>
      <c r="G34" s="3"/>
      <c r="H34" s="3"/>
      <c r="I34" s="42" t="s">
        <v>53</v>
      </c>
      <c r="J34" s="7" t="s">
        <v>71</v>
      </c>
      <c r="K34" s="8">
        <v>0</v>
      </c>
      <c r="L34" s="102"/>
      <c r="M34" s="111"/>
      <c r="N34" s="99"/>
      <c r="O34" s="143"/>
    </row>
    <row r="35" spans="1:15" ht="17.25" customHeight="1">
      <c r="A35" s="2"/>
      <c r="B35" s="3"/>
      <c r="C35" s="4"/>
      <c r="D35" s="5"/>
      <c r="E35" s="6"/>
      <c r="F35" s="5"/>
      <c r="G35" s="3"/>
      <c r="H35" s="3"/>
      <c r="I35" s="42"/>
      <c r="J35" s="7"/>
      <c r="K35" s="8"/>
      <c r="L35" s="102"/>
      <c r="M35" s="111"/>
      <c r="N35" s="99"/>
      <c r="O35" s="143"/>
    </row>
    <row r="36" spans="1:15" ht="17.25" customHeight="1">
      <c r="A36" s="2"/>
      <c r="B36" s="3"/>
      <c r="C36" s="4"/>
      <c r="D36" s="5"/>
      <c r="E36" s="6"/>
      <c r="F36" s="5"/>
      <c r="G36" s="3"/>
      <c r="H36" s="3"/>
      <c r="I36" s="41" t="s">
        <v>54</v>
      </c>
      <c r="J36" s="7"/>
      <c r="K36" s="8"/>
      <c r="L36" s="102"/>
      <c r="M36" s="111"/>
      <c r="N36" s="99"/>
      <c r="O36" s="143"/>
    </row>
    <row r="37" spans="1:15" ht="17.25" customHeight="1">
      <c r="A37" s="2"/>
      <c r="B37" s="3"/>
      <c r="C37" s="4"/>
      <c r="D37" s="5"/>
      <c r="E37" s="6"/>
      <c r="F37" s="5"/>
      <c r="G37" s="3"/>
      <c r="H37" s="3"/>
      <c r="I37" s="45"/>
      <c r="J37" s="7"/>
      <c r="K37" s="8"/>
      <c r="L37" s="102"/>
      <c r="M37" s="111"/>
      <c r="N37" s="99"/>
      <c r="O37" s="143"/>
    </row>
    <row r="38" spans="1:15" ht="17.25" customHeight="1">
      <c r="A38" s="2"/>
      <c r="B38" s="3"/>
      <c r="C38" s="4"/>
      <c r="D38" s="5"/>
      <c r="E38" s="6"/>
      <c r="F38" s="5"/>
      <c r="G38" s="3"/>
      <c r="H38" s="3"/>
      <c r="I38" s="42" t="s">
        <v>55</v>
      </c>
      <c r="J38" s="7" t="s">
        <v>165</v>
      </c>
      <c r="K38" s="8">
        <v>0</v>
      </c>
      <c r="L38" s="102"/>
      <c r="M38" s="111"/>
      <c r="N38" s="99"/>
      <c r="O38" s="143"/>
    </row>
    <row r="39" spans="1:15">
      <c r="A39" s="13" t="s">
        <v>13</v>
      </c>
      <c r="B39" s="14"/>
      <c r="C39" s="15"/>
      <c r="D39" s="16"/>
      <c r="E39" s="17">
        <v>0</v>
      </c>
      <c r="F39" s="16"/>
      <c r="G39" s="14"/>
      <c r="H39" s="14"/>
      <c r="I39" s="18"/>
      <c r="J39" s="14"/>
      <c r="K39" s="19"/>
      <c r="L39" s="20"/>
      <c r="M39" s="21"/>
      <c r="N39" s="21"/>
      <c r="O39" s="24"/>
    </row>
    <row r="40" spans="1:15">
      <c r="A40" s="78"/>
      <c r="B40" s="79"/>
      <c r="C40" s="80"/>
      <c r="D40" s="81"/>
      <c r="E40" s="82">
        <v>0</v>
      </c>
      <c r="F40" s="81" t="s">
        <v>14</v>
      </c>
      <c r="G40" s="79"/>
      <c r="H40" s="79" t="s">
        <v>16</v>
      </c>
      <c r="I40" s="83" t="s">
        <v>22</v>
      </c>
      <c r="J40" s="79"/>
      <c r="K40" s="84"/>
      <c r="L40" s="104"/>
      <c r="M40" s="78">
        <f>SUM(M41:M65)</f>
        <v>67656</v>
      </c>
      <c r="N40" s="78">
        <f>SUM(N41:N65)</f>
        <v>24400</v>
      </c>
      <c r="O40" s="86">
        <f>SUM(O41:O65)</f>
        <v>99098.8</v>
      </c>
    </row>
    <row r="41" spans="1:15">
      <c r="A41" s="2"/>
      <c r="B41" s="3"/>
      <c r="C41" s="4"/>
      <c r="D41" s="5"/>
      <c r="E41" s="6"/>
      <c r="F41" s="10" t="s">
        <v>18</v>
      </c>
      <c r="G41" s="10" t="s">
        <v>15</v>
      </c>
      <c r="H41" s="3"/>
      <c r="I41" s="36" t="s">
        <v>56</v>
      </c>
      <c r="J41" s="7" t="s">
        <v>77</v>
      </c>
      <c r="K41" s="103">
        <v>72</v>
      </c>
      <c r="L41" s="161">
        <v>120</v>
      </c>
      <c r="M41" s="162">
        <f t="shared" ref="M41:M43" si="4">L41*K41</f>
        <v>8640</v>
      </c>
      <c r="N41" s="163"/>
      <c r="O41" s="164">
        <f>N41+M41</f>
        <v>8640</v>
      </c>
    </row>
    <row r="42" spans="1:15">
      <c r="A42" s="2"/>
      <c r="B42" s="3"/>
      <c r="C42" s="4"/>
      <c r="D42" s="5"/>
      <c r="E42" s="6"/>
      <c r="F42" s="10" t="s">
        <v>18</v>
      </c>
      <c r="G42" s="10" t="s">
        <v>15</v>
      </c>
      <c r="H42" s="3"/>
      <c r="I42" s="36" t="s">
        <v>57</v>
      </c>
      <c r="J42" s="7" t="s">
        <v>17</v>
      </c>
      <c r="K42" s="103">
        <v>40</v>
      </c>
      <c r="L42" s="161">
        <v>22.7</v>
      </c>
      <c r="M42" s="162">
        <f t="shared" si="4"/>
        <v>908</v>
      </c>
      <c r="N42" s="163"/>
      <c r="O42" s="164">
        <f t="shared" ref="O42:O43" si="5">N42+M42</f>
        <v>908</v>
      </c>
    </row>
    <row r="43" spans="1:15">
      <c r="A43" s="2"/>
      <c r="B43" s="3"/>
      <c r="C43" s="4"/>
      <c r="D43" s="5"/>
      <c r="E43" s="6"/>
      <c r="F43" s="10" t="s">
        <v>18</v>
      </c>
      <c r="G43" s="10" t="s">
        <v>15</v>
      </c>
      <c r="H43" s="3"/>
      <c r="I43" s="36" t="s">
        <v>58</v>
      </c>
      <c r="J43" s="7" t="s">
        <v>17</v>
      </c>
      <c r="K43" s="103">
        <v>40</v>
      </c>
      <c r="L43" s="161">
        <v>22.7</v>
      </c>
      <c r="M43" s="162">
        <f t="shared" si="4"/>
        <v>908</v>
      </c>
      <c r="N43" s="163"/>
      <c r="O43" s="164">
        <f t="shared" si="5"/>
        <v>908</v>
      </c>
    </row>
    <row r="44" spans="1:15">
      <c r="A44" s="2"/>
      <c r="B44" s="3"/>
      <c r="C44" s="4"/>
      <c r="D44" s="5"/>
      <c r="E44" s="6"/>
      <c r="F44" s="10" t="s">
        <v>18</v>
      </c>
      <c r="G44" s="10" t="s">
        <v>15</v>
      </c>
      <c r="H44" s="3"/>
      <c r="I44" s="36" t="s">
        <v>59</v>
      </c>
      <c r="J44" s="7" t="s">
        <v>17</v>
      </c>
      <c r="K44" s="103"/>
      <c r="L44" s="161"/>
      <c r="M44" s="162"/>
      <c r="N44" s="163"/>
      <c r="O44" s="164"/>
    </row>
    <row r="45" spans="1:15">
      <c r="A45" s="2"/>
      <c r="B45" s="3"/>
      <c r="C45" s="4"/>
      <c r="D45" s="5"/>
      <c r="E45" s="6"/>
      <c r="F45" s="10" t="s">
        <v>18</v>
      </c>
      <c r="G45" s="10" t="s">
        <v>15</v>
      </c>
      <c r="H45" s="3"/>
      <c r="I45" s="36" t="s">
        <v>60</v>
      </c>
      <c r="J45" s="7" t="s">
        <v>17</v>
      </c>
      <c r="K45" s="103"/>
      <c r="L45" s="161"/>
      <c r="M45" s="162"/>
      <c r="N45" s="163"/>
      <c r="O45" s="164"/>
    </row>
    <row r="46" spans="1:15">
      <c r="A46" s="2"/>
      <c r="B46" s="3"/>
      <c r="C46" s="4"/>
      <c r="D46" s="5"/>
      <c r="E46" s="6"/>
      <c r="F46" s="10" t="s">
        <v>18</v>
      </c>
      <c r="G46" s="10" t="s">
        <v>15</v>
      </c>
      <c r="H46" s="3"/>
      <c r="I46" s="36" t="s">
        <v>61</v>
      </c>
      <c r="J46" s="7" t="s">
        <v>17</v>
      </c>
      <c r="K46" s="103">
        <v>40</v>
      </c>
      <c r="L46" s="161">
        <v>330</v>
      </c>
      <c r="M46" s="162">
        <f t="shared" ref="M46:M48" si="6">L46*K46</f>
        <v>13200</v>
      </c>
      <c r="N46" s="163"/>
      <c r="O46" s="164">
        <f t="shared" ref="O46:O48" si="7">N46+M46</f>
        <v>13200</v>
      </c>
    </row>
    <row r="47" spans="1:15">
      <c r="A47" s="2"/>
      <c r="B47" s="3"/>
      <c r="C47" s="4"/>
      <c r="D47" s="5"/>
      <c r="E47" s="6"/>
      <c r="F47" s="10" t="s">
        <v>18</v>
      </c>
      <c r="G47" s="10" t="s">
        <v>15</v>
      </c>
      <c r="H47" s="3"/>
      <c r="I47" s="36" t="s">
        <v>62</v>
      </c>
      <c r="J47" s="7" t="s">
        <v>77</v>
      </c>
      <c r="K47" s="103">
        <v>1</v>
      </c>
      <c r="L47" s="161">
        <v>32000</v>
      </c>
      <c r="M47" s="162">
        <f t="shared" si="6"/>
        <v>32000</v>
      </c>
      <c r="N47" s="163"/>
      <c r="O47" s="164">
        <f t="shared" si="7"/>
        <v>32000</v>
      </c>
    </row>
    <row r="48" spans="1:15">
      <c r="A48" s="2"/>
      <c r="B48" s="3"/>
      <c r="C48" s="4"/>
      <c r="D48" s="5"/>
      <c r="E48" s="6"/>
      <c r="F48" s="10" t="s">
        <v>18</v>
      </c>
      <c r="G48" s="10" t="s">
        <v>15</v>
      </c>
      <c r="H48" s="3"/>
      <c r="I48" s="36" t="s">
        <v>167</v>
      </c>
      <c r="J48" s="7" t="s">
        <v>77</v>
      </c>
      <c r="K48" s="103">
        <v>40</v>
      </c>
      <c r="L48" s="161">
        <v>300</v>
      </c>
      <c r="M48" s="162">
        <f t="shared" si="6"/>
        <v>12000</v>
      </c>
      <c r="N48" s="163"/>
      <c r="O48" s="164">
        <f t="shared" si="7"/>
        <v>12000</v>
      </c>
    </row>
    <row r="49" spans="1:15">
      <c r="A49" s="2"/>
      <c r="B49" s="3"/>
      <c r="C49" s="4"/>
      <c r="D49" s="5"/>
      <c r="E49" s="6"/>
      <c r="F49" s="10" t="s">
        <v>18</v>
      </c>
      <c r="G49" s="10" t="s">
        <v>15</v>
      </c>
      <c r="H49" s="3"/>
      <c r="I49" s="35" t="s">
        <v>63</v>
      </c>
      <c r="J49" s="7" t="s">
        <v>70</v>
      </c>
      <c r="K49" s="106">
        <v>0.05</v>
      </c>
      <c r="L49" s="165">
        <f>M40</f>
        <v>67656</v>
      </c>
      <c r="M49" s="162"/>
      <c r="N49" s="163"/>
      <c r="O49" s="164">
        <f>L49*K49</f>
        <v>3382.8</v>
      </c>
    </row>
    <row r="50" spans="1:15">
      <c r="A50" s="2"/>
      <c r="B50" s="3"/>
      <c r="C50" s="4"/>
      <c r="D50" s="5"/>
      <c r="E50" s="6"/>
      <c r="F50" s="5"/>
      <c r="G50" s="3"/>
      <c r="H50" s="3"/>
      <c r="I50" s="35"/>
      <c r="J50" s="7"/>
      <c r="K50" s="8"/>
      <c r="L50" s="166"/>
      <c r="M50" s="162"/>
      <c r="N50" s="163"/>
      <c r="O50" s="164"/>
    </row>
    <row r="51" spans="1:15">
      <c r="A51" s="2"/>
      <c r="B51" s="3"/>
      <c r="C51" s="4"/>
      <c r="D51" s="5"/>
      <c r="E51" s="6"/>
      <c r="F51" s="5"/>
      <c r="G51" s="3"/>
      <c r="H51" s="3"/>
      <c r="I51" s="42"/>
      <c r="J51" s="7"/>
      <c r="K51" s="8"/>
      <c r="L51" s="162"/>
      <c r="M51" s="162"/>
      <c r="N51" s="163"/>
      <c r="O51" s="164"/>
    </row>
    <row r="52" spans="1:15">
      <c r="A52" s="2"/>
      <c r="B52" s="3"/>
      <c r="C52" s="4"/>
      <c r="D52" s="5"/>
      <c r="E52" s="6"/>
      <c r="F52" s="5"/>
      <c r="G52" s="3"/>
      <c r="H52" s="3"/>
      <c r="I52" s="41" t="s">
        <v>38</v>
      </c>
      <c r="J52" s="7"/>
      <c r="K52" s="8"/>
      <c r="L52" s="162"/>
      <c r="M52" s="167"/>
      <c r="N52" s="163"/>
      <c r="O52" s="164"/>
    </row>
    <row r="53" spans="1:15">
      <c r="A53" s="2"/>
      <c r="B53" s="3"/>
      <c r="C53" s="4"/>
      <c r="D53" s="5"/>
      <c r="E53" s="6"/>
      <c r="F53" s="5"/>
      <c r="G53" s="3"/>
      <c r="H53" s="3"/>
      <c r="I53" s="42" t="s">
        <v>39</v>
      </c>
      <c r="J53" s="7" t="s">
        <v>70</v>
      </c>
      <c r="K53" s="107">
        <v>0.1</v>
      </c>
      <c r="L53" s="162">
        <f>N40</f>
        <v>24400</v>
      </c>
      <c r="M53" s="166"/>
      <c r="N53" s="163"/>
      <c r="O53" s="168">
        <f>L53*K53</f>
        <v>2440</v>
      </c>
    </row>
    <row r="54" spans="1:15">
      <c r="A54" s="2"/>
      <c r="B54" s="3"/>
      <c r="C54" s="4"/>
      <c r="D54" s="5"/>
      <c r="E54" s="6"/>
      <c r="F54" s="5"/>
      <c r="G54" s="3"/>
      <c r="H54" s="3"/>
      <c r="I54" s="42" t="s">
        <v>40</v>
      </c>
      <c r="J54" s="7" t="s">
        <v>70</v>
      </c>
      <c r="K54" s="107">
        <v>0.05</v>
      </c>
      <c r="L54" s="162">
        <f>N40</f>
        <v>24400</v>
      </c>
      <c r="M54" s="162"/>
      <c r="N54" s="163"/>
      <c r="O54" s="168">
        <f>L54*0.05</f>
        <v>1220</v>
      </c>
    </row>
    <row r="55" spans="1:15">
      <c r="A55" s="2"/>
      <c r="B55" s="3"/>
      <c r="C55" s="4"/>
      <c r="D55" s="5"/>
      <c r="E55" s="6"/>
      <c r="F55" s="5"/>
      <c r="G55" s="3"/>
      <c r="H55" s="3"/>
      <c r="I55" s="42"/>
      <c r="J55" s="7"/>
      <c r="K55" s="8"/>
      <c r="L55" s="162"/>
      <c r="M55" s="162"/>
      <c r="N55" s="163"/>
      <c r="O55" s="164"/>
    </row>
    <row r="56" spans="1:15">
      <c r="A56" s="2"/>
      <c r="B56" s="3"/>
      <c r="C56" s="4"/>
      <c r="D56" s="5"/>
      <c r="E56" s="6"/>
      <c r="F56" s="5"/>
      <c r="G56" s="3"/>
      <c r="H56" s="3"/>
      <c r="I56" s="41" t="s">
        <v>41</v>
      </c>
      <c r="J56" s="7"/>
      <c r="K56" s="8"/>
      <c r="L56" s="162"/>
      <c r="M56" s="162"/>
      <c r="N56" s="163"/>
      <c r="O56" s="164"/>
    </row>
    <row r="57" spans="1:15">
      <c r="A57" s="2"/>
      <c r="B57" s="3"/>
      <c r="C57" s="4"/>
      <c r="D57" s="5"/>
      <c r="E57" s="6"/>
      <c r="F57" s="10" t="s">
        <v>1</v>
      </c>
      <c r="G57" s="10" t="s">
        <v>15</v>
      </c>
      <c r="H57" s="3"/>
      <c r="I57" s="36" t="s">
        <v>64</v>
      </c>
      <c r="J57" s="7" t="s">
        <v>17</v>
      </c>
      <c r="K57" s="8">
        <f>K42+K43+K44+K45</f>
        <v>80</v>
      </c>
      <c r="L57" s="162">
        <v>40</v>
      </c>
      <c r="M57" s="162"/>
      <c r="N57" s="163">
        <f>L57*K57</f>
        <v>3200</v>
      </c>
      <c r="O57" s="164">
        <f t="shared" ref="O57:O59" si="8">N57+M57</f>
        <v>3200</v>
      </c>
    </row>
    <row r="58" spans="1:15">
      <c r="A58" s="2"/>
      <c r="B58" s="3"/>
      <c r="C58" s="4"/>
      <c r="D58" s="5"/>
      <c r="E58" s="6"/>
      <c r="F58" s="10" t="s">
        <v>1</v>
      </c>
      <c r="G58" s="10" t="s">
        <v>15</v>
      </c>
      <c r="H58" s="3"/>
      <c r="I58" s="36" t="s">
        <v>65</v>
      </c>
      <c r="J58" s="7" t="s">
        <v>77</v>
      </c>
      <c r="K58" s="8">
        <v>1</v>
      </c>
      <c r="L58" s="162">
        <v>3000</v>
      </c>
      <c r="M58" s="162"/>
      <c r="N58" s="163">
        <f>L58*K58</f>
        <v>3000</v>
      </c>
      <c r="O58" s="164">
        <f t="shared" si="8"/>
        <v>3000</v>
      </c>
    </row>
    <row r="59" spans="1:15">
      <c r="A59" s="2"/>
      <c r="B59" s="3"/>
      <c r="C59" s="4"/>
      <c r="D59" s="5"/>
      <c r="E59" s="6"/>
      <c r="F59" s="10" t="s">
        <v>1</v>
      </c>
      <c r="G59" s="10" t="s">
        <v>15</v>
      </c>
      <c r="H59" s="3"/>
      <c r="I59" s="42" t="s">
        <v>168</v>
      </c>
      <c r="J59" s="7" t="s">
        <v>17</v>
      </c>
      <c r="K59" s="8">
        <f>K46</f>
        <v>40</v>
      </c>
      <c r="L59" s="162">
        <v>80</v>
      </c>
      <c r="M59" s="162"/>
      <c r="N59" s="163">
        <f>L59*K59</f>
        <v>3200</v>
      </c>
      <c r="O59" s="164">
        <f t="shared" si="8"/>
        <v>3200</v>
      </c>
    </row>
    <row r="60" spans="1:15">
      <c r="A60" s="2"/>
      <c r="B60" s="3"/>
      <c r="C60" s="4"/>
      <c r="D60" s="5"/>
      <c r="E60" s="6"/>
      <c r="F60" s="5"/>
      <c r="G60" s="3"/>
      <c r="H60" s="3"/>
      <c r="I60" s="41" t="s">
        <v>51</v>
      </c>
      <c r="J60" s="7"/>
      <c r="K60" s="8"/>
      <c r="L60" s="162"/>
      <c r="M60" s="162"/>
      <c r="N60" s="163"/>
      <c r="O60" s="164"/>
    </row>
    <row r="61" spans="1:15">
      <c r="A61" s="2"/>
      <c r="B61" s="3"/>
      <c r="C61" s="4"/>
      <c r="D61" s="5"/>
      <c r="E61" s="6"/>
      <c r="F61" s="10" t="s">
        <v>1</v>
      </c>
      <c r="G61" s="10" t="s">
        <v>15</v>
      </c>
      <c r="H61" s="3"/>
      <c r="I61" s="42" t="s">
        <v>52</v>
      </c>
      <c r="J61" s="7" t="s">
        <v>71</v>
      </c>
      <c r="K61" s="8">
        <v>20</v>
      </c>
      <c r="L61" s="162">
        <v>750</v>
      </c>
      <c r="M61" s="162"/>
      <c r="N61" s="163">
        <f>L61*K61</f>
        <v>15000</v>
      </c>
      <c r="O61" s="164">
        <f>N61+M61</f>
        <v>15000</v>
      </c>
    </row>
    <row r="62" spans="1:15">
      <c r="A62" s="2"/>
      <c r="B62" s="3"/>
      <c r="C62" s="4"/>
      <c r="D62" s="5"/>
      <c r="E62" s="6"/>
      <c r="F62" s="5"/>
      <c r="G62" s="3"/>
      <c r="H62" s="3"/>
      <c r="I62" s="42"/>
      <c r="J62" s="7"/>
      <c r="K62" s="8"/>
      <c r="L62" s="162"/>
      <c r="M62" s="162"/>
      <c r="N62" s="163"/>
      <c r="O62" s="164"/>
    </row>
    <row r="63" spans="1:15">
      <c r="A63" s="2"/>
      <c r="B63" s="3"/>
      <c r="C63" s="4"/>
      <c r="D63" s="5"/>
      <c r="E63" s="6"/>
      <c r="F63" s="5"/>
      <c r="G63" s="3"/>
      <c r="H63" s="3"/>
      <c r="I63" s="41" t="s">
        <v>54</v>
      </c>
      <c r="J63" s="7"/>
      <c r="K63" s="8"/>
      <c r="L63" s="162"/>
      <c r="M63" s="162"/>
      <c r="N63" s="163"/>
      <c r="O63" s="164"/>
    </row>
    <row r="64" spans="1:15">
      <c r="A64" s="2"/>
      <c r="B64" s="3"/>
      <c r="C64" s="4"/>
      <c r="D64" s="5"/>
      <c r="E64" s="6"/>
      <c r="F64" s="5"/>
      <c r="G64" s="3"/>
      <c r="H64" s="3"/>
      <c r="I64" s="45"/>
      <c r="J64" s="7"/>
      <c r="K64" s="8"/>
      <c r="L64" s="162"/>
      <c r="M64" s="162"/>
      <c r="N64" s="163"/>
      <c r="O64" s="164"/>
    </row>
    <row r="65" spans="1:15">
      <c r="A65" s="2"/>
      <c r="B65" s="3"/>
      <c r="C65" s="4"/>
      <c r="D65" s="5"/>
      <c r="E65" s="6"/>
      <c r="F65" s="5"/>
      <c r="G65" s="3"/>
      <c r="H65" s="3"/>
      <c r="I65" s="42" t="s">
        <v>55</v>
      </c>
      <c r="J65" s="7" t="s">
        <v>165</v>
      </c>
      <c r="K65" s="8">
        <f>K38</f>
        <v>0</v>
      </c>
      <c r="L65" s="162"/>
      <c r="M65" s="162"/>
      <c r="N65" s="163"/>
      <c r="O65" s="164"/>
    </row>
    <row r="66" spans="1:15">
      <c r="A66" s="13" t="s">
        <v>13</v>
      </c>
      <c r="B66" s="14"/>
      <c r="C66" s="15"/>
      <c r="D66" s="16"/>
      <c r="E66" s="17">
        <v>0</v>
      </c>
      <c r="F66" s="16"/>
      <c r="G66" s="14"/>
      <c r="H66" s="14"/>
      <c r="I66" s="18"/>
      <c r="J66" s="14"/>
      <c r="K66" s="19"/>
      <c r="L66" s="20"/>
      <c r="M66" s="21"/>
      <c r="N66" s="21"/>
      <c r="O66" s="24"/>
    </row>
    <row r="67" spans="1:15">
      <c r="A67" s="78"/>
      <c r="B67" s="79"/>
      <c r="C67" s="80"/>
      <c r="D67" s="81"/>
      <c r="E67" s="82">
        <v>0</v>
      </c>
      <c r="F67" s="81" t="s">
        <v>14</v>
      </c>
      <c r="G67" s="79"/>
      <c r="H67" s="79" t="s">
        <v>16</v>
      </c>
      <c r="I67" s="83" t="s">
        <v>23</v>
      </c>
      <c r="J67" s="79"/>
      <c r="K67" s="84"/>
      <c r="L67" s="85"/>
      <c r="M67" s="109">
        <f t="shared" ref="M67:N67" si="9">SUM(M68:M88)</f>
        <v>43000</v>
      </c>
      <c r="N67" s="110">
        <f t="shared" si="9"/>
        <v>32000</v>
      </c>
      <c r="O67" s="86">
        <f>SUM(O68:O88)</f>
        <v>83460</v>
      </c>
    </row>
    <row r="68" spans="1:15">
      <c r="A68" s="2"/>
      <c r="B68" s="3"/>
      <c r="C68" s="4"/>
      <c r="D68" s="5"/>
      <c r="E68" s="6"/>
      <c r="F68" s="10" t="s">
        <v>18</v>
      </c>
      <c r="G68" s="10" t="s">
        <v>15</v>
      </c>
      <c r="H68" s="3"/>
      <c r="I68" s="47" t="s">
        <v>66</v>
      </c>
      <c r="J68" s="7" t="s">
        <v>69</v>
      </c>
      <c r="K68" s="8">
        <v>1</v>
      </c>
      <c r="L68" s="170">
        <v>43000</v>
      </c>
      <c r="M68" s="171">
        <v>43000</v>
      </c>
      <c r="N68" s="171"/>
      <c r="O68" s="172">
        <f>N68+M68</f>
        <v>43000</v>
      </c>
    </row>
    <row r="69" spans="1:15">
      <c r="A69" s="2"/>
      <c r="B69" s="3"/>
      <c r="C69" s="4"/>
      <c r="D69" s="5"/>
      <c r="E69" s="6"/>
      <c r="F69" s="10" t="s">
        <v>18</v>
      </c>
      <c r="G69" s="10" t="s">
        <v>15</v>
      </c>
      <c r="H69" s="3"/>
      <c r="I69" s="35" t="s">
        <v>67</v>
      </c>
      <c r="J69" s="7" t="s">
        <v>70</v>
      </c>
      <c r="K69" s="107">
        <v>0.1</v>
      </c>
      <c r="L69" s="170">
        <f>M68</f>
        <v>43000</v>
      </c>
      <c r="M69" s="171"/>
      <c r="N69" s="171"/>
      <c r="O69" s="172">
        <f>L69*0.1</f>
        <v>4300</v>
      </c>
    </row>
    <row r="70" spans="1:15">
      <c r="A70" s="2"/>
      <c r="B70" s="3"/>
      <c r="C70" s="4"/>
      <c r="D70" s="5"/>
      <c r="E70" s="6"/>
      <c r="F70" s="5"/>
      <c r="G70" s="3"/>
      <c r="H70" s="3"/>
      <c r="I70" s="35"/>
      <c r="J70" s="7"/>
      <c r="K70" s="8"/>
      <c r="L70" s="105"/>
      <c r="M70" s="144"/>
      <c r="N70" s="145"/>
      <c r="O70" s="146"/>
    </row>
    <row r="71" spans="1:15">
      <c r="A71" s="2"/>
      <c r="B71" s="3"/>
      <c r="C71" s="4"/>
      <c r="D71" s="5"/>
      <c r="E71" s="6"/>
      <c r="F71" s="5"/>
      <c r="G71" s="3"/>
      <c r="H71" s="3"/>
      <c r="I71" s="35"/>
      <c r="J71" s="7"/>
      <c r="K71" s="8"/>
      <c r="L71" s="105"/>
      <c r="M71" s="144"/>
      <c r="N71" s="145"/>
      <c r="O71" s="146"/>
    </row>
    <row r="72" spans="1:15">
      <c r="A72" s="2"/>
      <c r="B72" s="3"/>
      <c r="C72" s="4"/>
      <c r="D72" s="5"/>
      <c r="E72" s="6"/>
      <c r="F72" s="5"/>
      <c r="G72" s="3"/>
      <c r="H72" s="3"/>
      <c r="I72" s="42"/>
      <c r="J72" s="7"/>
      <c r="K72" s="8"/>
      <c r="L72" s="105"/>
      <c r="M72" s="144"/>
      <c r="N72" s="145"/>
      <c r="O72" s="146"/>
    </row>
    <row r="73" spans="1:15">
      <c r="A73" s="2"/>
      <c r="B73" s="3"/>
      <c r="C73" s="4"/>
      <c r="D73" s="5"/>
      <c r="E73" s="6"/>
      <c r="F73" s="5"/>
      <c r="G73" s="3"/>
      <c r="H73" s="3"/>
      <c r="I73" s="41" t="s">
        <v>38</v>
      </c>
      <c r="J73" s="7"/>
      <c r="K73" s="8"/>
      <c r="L73" s="147"/>
      <c r="M73" s="144"/>
      <c r="N73" s="144"/>
      <c r="O73" s="146"/>
    </row>
    <row r="74" spans="1:15">
      <c r="A74" s="2"/>
      <c r="B74" s="3"/>
      <c r="C74" s="4"/>
      <c r="D74" s="5"/>
      <c r="E74" s="6"/>
      <c r="F74" s="5"/>
      <c r="G74" s="3"/>
      <c r="H74" s="3"/>
      <c r="I74" s="42" t="s">
        <v>39</v>
      </c>
      <c r="J74" s="7" t="s">
        <v>70</v>
      </c>
      <c r="K74" s="107">
        <v>0.05</v>
      </c>
      <c r="L74" s="147">
        <f>$N$67</f>
        <v>32000</v>
      </c>
      <c r="M74" s="148"/>
      <c r="N74" s="145"/>
      <c r="O74" s="146">
        <f>L74*0.05</f>
        <v>1600</v>
      </c>
    </row>
    <row r="75" spans="1:15">
      <c r="A75" s="2"/>
      <c r="B75" s="3"/>
      <c r="C75" s="4"/>
      <c r="D75" s="5"/>
      <c r="E75" s="6"/>
      <c r="F75" s="5"/>
      <c r="G75" s="3"/>
      <c r="H75" s="3"/>
      <c r="I75" s="42" t="s">
        <v>68</v>
      </c>
      <c r="J75" s="7" t="s">
        <v>70</v>
      </c>
      <c r="K75" s="107">
        <v>0.03</v>
      </c>
      <c r="L75" s="147">
        <f t="shared" ref="L75:L76" si="10">$N$67</f>
        <v>32000</v>
      </c>
      <c r="M75" s="144"/>
      <c r="N75" s="145"/>
      <c r="O75" s="146">
        <f>L75*0.03</f>
        <v>960</v>
      </c>
    </row>
    <row r="76" spans="1:15">
      <c r="A76" s="2"/>
      <c r="B76" s="3"/>
      <c r="C76" s="4"/>
      <c r="D76" s="5"/>
      <c r="E76" s="6"/>
      <c r="F76" s="5"/>
      <c r="G76" s="3"/>
      <c r="H76" s="3"/>
      <c r="I76" s="42" t="s">
        <v>40</v>
      </c>
      <c r="J76" s="7" t="s">
        <v>70</v>
      </c>
      <c r="K76" s="107">
        <v>0.05</v>
      </c>
      <c r="L76" s="147">
        <f t="shared" si="10"/>
        <v>32000</v>
      </c>
      <c r="M76" s="148"/>
      <c r="N76" s="145"/>
      <c r="O76" s="146">
        <f t="shared" ref="O76" si="11">L76*0.05</f>
        <v>1600</v>
      </c>
    </row>
    <row r="77" spans="1:15">
      <c r="A77" s="2"/>
      <c r="B77" s="3"/>
      <c r="C77" s="4"/>
      <c r="D77" s="5"/>
      <c r="E77" s="6"/>
      <c r="F77" s="5"/>
      <c r="G77" s="3"/>
      <c r="H77" s="3"/>
      <c r="I77" s="42"/>
      <c r="J77" s="7"/>
      <c r="K77" s="107"/>
      <c r="L77" s="147"/>
      <c r="M77" s="144"/>
      <c r="N77" s="145"/>
      <c r="O77" s="146"/>
    </row>
    <row r="78" spans="1:15">
      <c r="A78" s="2"/>
      <c r="B78" s="3"/>
      <c r="C78" s="4"/>
      <c r="D78" s="5"/>
      <c r="E78" s="6"/>
      <c r="F78" s="5"/>
      <c r="G78" s="3"/>
      <c r="H78" s="3"/>
      <c r="I78" s="42"/>
      <c r="J78" s="7"/>
      <c r="K78" s="8"/>
      <c r="L78" s="147"/>
      <c r="M78" s="144"/>
      <c r="N78" s="144"/>
      <c r="O78" s="146"/>
    </row>
    <row r="79" spans="1:15">
      <c r="A79" s="2"/>
      <c r="B79" s="3"/>
      <c r="C79" s="4"/>
      <c r="D79" s="5"/>
      <c r="E79" s="6"/>
      <c r="F79" s="5"/>
      <c r="G79" s="3"/>
      <c r="H79" s="3"/>
      <c r="I79" s="41" t="s">
        <v>41</v>
      </c>
      <c r="J79" s="7"/>
      <c r="K79" s="8"/>
      <c r="L79" s="147"/>
      <c r="M79" s="144"/>
      <c r="N79" s="144"/>
      <c r="O79" s="146"/>
    </row>
    <row r="80" spans="1:15" ht="15.75" thickBot="1">
      <c r="A80" s="2"/>
      <c r="B80" s="3"/>
      <c r="C80" s="4"/>
      <c r="D80" s="5"/>
      <c r="E80" s="6"/>
      <c r="F80" s="5"/>
      <c r="G80" s="3"/>
      <c r="H80" s="3"/>
      <c r="I80" s="43"/>
      <c r="J80" s="7"/>
      <c r="K80" s="8"/>
      <c r="L80" s="147"/>
      <c r="M80" s="144"/>
      <c r="N80" s="144"/>
      <c r="O80" s="146"/>
    </row>
    <row r="81" spans="1:15" ht="15.75" thickBot="1">
      <c r="A81" s="2"/>
      <c r="B81" s="3"/>
      <c r="C81" s="4"/>
      <c r="D81" s="5"/>
      <c r="E81" s="6"/>
      <c r="F81" s="5"/>
      <c r="G81" s="3"/>
      <c r="H81" s="3"/>
      <c r="I81" s="46" t="s">
        <v>42</v>
      </c>
      <c r="J81" s="7"/>
      <c r="K81" s="8"/>
      <c r="L81" s="147"/>
      <c r="M81" s="144"/>
      <c r="N81" s="144"/>
      <c r="O81" s="146"/>
    </row>
    <row r="82" spans="1:15">
      <c r="A82" s="2"/>
      <c r="B82" s="3"/>
      <c r="C82" s="4"/>
      <c r="D82" s="5"/>
      <c r="E82" s="6"/>
      <c r="F82" s="10" t="s">
        <v>1</v>
      </c>
      <c r="G82" s="10" t="s">
        <v>15</v>
      </c>
      <c r="H82" s="3"/>
      <c r="I82" s="47" t="s">
        <v>166</v>
      </c>
      <c r="J82" s="7" t="s">
        <v>77</v>
      </c>
      <c r="K82" s="8">
        <f>K92</f>
        <v>36</v>
      </c>
      <c r="L82" s="147">
        <v>750</v>
      </c>
      <c r="M82" s="144"/>
      <c r="N82" s="145">
        <f>L82*K82</f>
        <v>27000</v>
      </c>
      <c r="O82" s="146">
        <f t="shared" ref="O82:O84" si="12">N82+M82</f>
        <v>27000</v>
      </c>
    </row>
    <row r="83" spans="1:15">
      <c r="A83" s="2"/>
      <c r="B83" s="3"/>
      <c r="C83" s="4"/>
      <c r="D83" s="5"/>
      <c r="E83" s="6"/>
      <c r="F83" s="5"/>
      <c r="G83" s="3"/>
      <c r="H83" s="3"/>
      <c r="I83" s="41" t="s">
        <v>51</v>
      </c>
      <c r="J83" s="7"/>
      <c r="K83" s="8"/>
      <c r="L83" s="147"/>
      <c r="M83" s="144"/>
      <c r="N83" s="144"/>
      <c r="O83" s="146"/>
    </row>
    <row r="84" spans="1:15">
      <c r="A84" s="2"/>
      <c r="B84" s="3"/>
      <c r="C84" s="4"/>
      <c r="D84" s="5"/>
      <c r="E84" s="6"/>
      <c r="F84" s="10" t="s">
        <v>1</v>
      </c>
      <c r="G84" s="10" t="s">
        <v>15</v>
      </c>
      <c r="H84" s="3"/>
      <c r="I84" s="42" t="s">
        <v>52</v>
      </c>
      <c r="J84" s="7" t="s">
        <v>71</v>
      </c>
      <c r="K84" s="8">
        <v>10</v>
      </c>
      <c r="L84" s="147">
        <v>500</v>
      </c>
      <c r="M84" s="144"/>
      <c r="N84" s="145">
        <f>L84*K84</f>
        <v>5000</v>
      </c>
      <c r="O84" s="146">
        <f t="shared" si="12"/>
        <v>5000</v>
      </c>
    </row>
    <row r="85" spans="1:15">
      <c r="A85" s="2"/>
      <c r="B85" s="3"/>
      <c r="C85" s="4"/>
      <c r="D85" s="5"/>
      <c r="E85" s="6"/>
      <c r="F85" s="5"/>
      <c r="G85" s="3"/>
      <c r="H85" s="3"/>
      <c r="I85" s="42"/>
      <c r="J85" s="7"/>
      <c r="K85" s="8"/>
      <c r="L85" s="147"/>
      <c r="M85" s="144"/>
      <c r="N85" s="144"/>
      <c r="O85" s="146"/>
    </row>
    <row r="86" spans="1:15">
      <c r="A86" s="2"/>
      <c r="B86" s="3"/>
      <c r="C86" s="4"/>
      <c r="D86" s="5"/>
      <c r="E86" s="6"/>
      <c r="F86" s="5"/>
      <c r="G86" s="3"/>
      <c r="H86" s="3"/>
      <c r="I86" s="41" t="s">
        <v>54</v>
      </c>
      <c r="J86" s="7"/>
      <c r="K86" s="8"/>
      <c r="L86" s="147"/>
      <c r="M86" s="144"/>
      <c r="N86" s="144"/>
      <c r="O86" s="146"/>
    </row>
    <row r="87" spans="1:15">
      <c r="A87" s="2"/>
      <c r="B87" s="3"/>
      <c r="C87" s="4"/>
      <c r="D87" s="5"/>
      <c r="E87" s="6"/>
      <c r="F87" s="5"/>
      <c r="G87" s="3"/>
      <c r="H87" s="3"/>
      <c r="I87" s="45"/>
      <c r="J87" s="7"/>
      <c r="K87" s="8"/>
      <c r="L87" s="147"/>
      <c r="M87" s="144"/>
      <c r="N87" s="144"/>
      <c r="O87" s="146"/>
    </row>
    <row r="88" spans="1:15">
      <c r="A88" s="2"/>
      <c r="B88" s="3"/>
      <c r="C88" s="4"/>
      <c r="D88" s="5"/>
      <c r="E88" s="6"/>
      <c r="F88" s="5"/>
      <c r="G88" s="3"/>
      <c r="H88" s="3"/>
      <c r="I88" s="42" t="s">
        <v>170</v>
      </c>
      <c r="J88" s="7" t="s">
        <v>165</v>
      </c>
      <c r="K88" s="8">
        <f>K65</f>
        <v>0</v>
      </c>
      <c r="L88" s="147"/>
      <c r="M88" s="144"/>
      <c r="N88" s="145"/>
      <c r="O88" s="146"/>
    </row>
    <row r="89" spans="1:15">
      <c r="A89" s="13" t="s">
        <v>13</v>
      </c>
      <c r="B89" s="14"/>
      <c r="C89" s="15"/>
      <c r="D89" s="16"/>
      <c r="E89" s="17">
        <v>0</v>
      </c>
      <c r="F89" s="16"/>
      <c r="G89" s="14"/>
      <c r="H89" s="14"/>
      <c r="I89" s="18"/>
      <c r="J89" s="14"/>
      <c r="K89" s="19"/>
      <c r="L89" s="20"/>
      <c r="M89" s="21"/>
      <c r="N89" s="21"/>
      <c r="O89" s="24"/>
    </row>
    <row r="90" spans="1:15">
      <c r="A90" s="78"/>
      <c r="B90" s="79"/>
      <c r="C90" s="80"/>
      <c r="D90" s="81"/>
      <c r="E90" s="82">
        <v>0</v>
      </c>
      <c r="F90" s="81" t="s">
        <v>14</v>
      </c>
      <c r="G90" s="79"/>
      <c r="H90" s="79" t="s">
        <v>16</v>
      </c>
      <c r="I90" s="83" t="s">
        <v>24</v>
      </c>
      <c r="J90" s="79"/>
      <c r="K90" s="84"/>
      <c r="L90" s="85"/>
      <c r="M90" s="78">
        <f>SUM(M91:M113)</f>
        <v>247400</v>
      </c>
      <c r="N90" s="78">
        <f>SUM(N91:N113)</f>
        <v>52000</v>
      </c>
      <c r="O90" s="86">
        <f>SUM(O91:O113)</f>
        <v>311770</v>
      </c>
    </row>
    <row r="91" spans="1:15">
      <c r="A91" s="2"/>
      <c r="B91" s="3"/>
      <c r="C91" s="4"/>
      <c r="D91" s="5"/>
      <c r="E91" s="6"/>
      <c r="F91" s="10" t="s">
        <v>18</v>
      </c>
      <c r="G91" s="10" t="s">
        <v>15</v>
      </c>
      <c r="H91" s="3"/>
      <c r="I91" s="35" t="s">
        <v>169</v>
      </c>
      <c r="J91" s="7" t="s">
        <v>77</v>
      </c>
      <c r="K91" s="8">
        <v>1</v>
      </c>
      <c r="L91" s="105">
        <v>49000</v>
      </c>
      <c r="M91" s="144">
        <f>L91</f>
        <v>49000</v>
      </c>
      <c r="N91" s="145">
        <v>0</v>
      </c>
      <c r="O91" s="146">
        <f>N91+M91</f>
        <v>49000</v>
      </c>
    </row>
    <row r="92" spans="1:15">
      <c r="A92" s="2"/>
      <c r="B92" s="3"/>
      <c r="C92" s="4"/>
      <c r="D92" s="5"/>
      <c r="E92" s="6"/>
      <c r="F92" s="10" t="s">
        <v>18</v>
      </c>
      <c r="G92" s="10" t="s">
        <v>15</v>
      </c>
      <c r="H92" s="3"/>
      <c r="I92" s="35" t="s">
        <v>72</v>
      </c>
      <c r="J92" s="7" t="s">
        <v>77</v>
      </c>
      <c r="K92" s="8">
        <v>36</v>
      </c>
      <c r="L92" s="105">
        <v>3700</v>
      </c>
      <c r="M92" s="144">
        <f>L92*K92</f>
        <v>133200</v>
      </c>
      <c r="N92" s="145">
        <v>0</v>
      </c>
      <c r="O92" s="146">
        <f t="shared" ref="O92:O109" si="13">N92+M92</f>
        <v>133200</v>
      </c>
    </row>
    <row r="93" spans="1:15">
      <c r="A93" s="2"/>
      <c r="B93" s="3"/>
      <c r="C93" s="4"/>
      <c r="D93" s="5"/>
      <c r="E93" s="6"/>
      <c r="F93" s="10" t="s">
        <v>18</v>
      </c>
      <c r="G93" s="10" t="s">
        <v>15</v>
      </c>
      <c r="H93" s="3"/>
      <c r="I93" s="35" t="s">
        <v>67</v>
      </c>
      <c r="J93" s="7" t="s">
        <v>70</v>
      </c>
      <c r="K93" s="8"/>
      <c r="L93" s="147"/>
      <c r="M93" s="144"/>
      <c r="N93" s="144"/>
      <c r="O93" s="146"/>
    </row>
    <row r="94" spans="1:15">
      <c r="A94" s="2"/>
      <c r="B94" s="3"/>
      <c r="C94" s="4"/>
      <c r="D94" s="5"/>
      <c r="E94" s="6"/>
      <c r="F94" s="10" t="s">
        <v>18</v>
      </c>
      <c r="G94" s="10" t="s">
        <v>15</v>
      </c>
      <c r="H94" s="3"/>
      <c r="I94" s="35" t="s">
        <v>79</v>
      </c>
      <c r="J94" s="7" t="s">
        <v>77</v>
      </c>
      <c r="K94" s="8">
        <v>0</v>
      </c>
      <c r="L94" s="105"/>
      <c r="M94" s="144"/>
      <c r="N94" s="145"/>
      <c r="O94" s="146"/>
    </row>
    <row r="95" spans="1:15">
      <c r="A95" s="2"/>
      <c r="B95" s="3"/>
      <c r="C95" s="4"/>
      <c r="D95" s="5"/>
      <c r="E95" s="6"/>
      <c r="F95" s="10" t="s">
        <v>18</v>
      </c>
      <c r="G95" s="10" t="s">
        <v>15</v>
      </c>
      <c r="H95" s="3"/>
      <c r="I95" s="35" t="s">
        <v>78</v>
      </c>
      <c r="J95" s="7" t="s">
        <v>77</v>
      </c>
      <c r="K95" s="8">
        <v>36</v>
      </c>
      <c r="L95" s="105">
        <v>1700</v>
      </c>
      <c r="M95" s="144">
        <f>L95*K95</f>
        <v>61200</v>
      </c>
      <c r="N95" s="145">
        <v>0</v>
      </c>
      <c r="O95" s="146">
        <f t="shared" si="13"/>
        <v>61200</v>
      </c>
    </row>
    <row r="96" spans="1:15">
      <c r="A96" s="2"/>
      <c r="B96" s="3"/>
      <c r="C96" s="4"/>
      <c r="D96" s="5"/>
      <c r="E96" s="6"/>
      <c r="F96" s="10" t="s">
        <v>18</v>
      </c>
      <c r="G96" s="10" t="s">
        <v>15</v>
      </c>
      <c r="H96" s="3"/>
      <c r="I96" s="35" t="s">
        <v>73</v>
      </c>
      <c r="J96" s="7" t="s">
        <v>77</v>
      </c>
      <c r="K96" s="8">
        <v>1</v>
      </c>
      <c r="L96" s="105">
        <v>4000</v>
      </c>
      <c r="M96" s="144">
        <f>L96*K96</f>
        <v>4000</v>
      </c>
      <c r="N96" s="145">
        <v>0</v>
      </c>
      <c r="O96" s="146">
        <f t="shared" si="13"/>
        <v>4000</v>
      </c>
    </row>
    <row r="97" spans="1:15">
      <c r="A97" s="2"/>
      <c r="B97" s="3"/>
      <c r="C97" s="4"/>
      <c r="D97" s="5"/>
      <c r="E97" s="6"/>
      <c r="F97" s="10" t="s">
        <v>18</v>
      </c>
      <c r="G97" s="10" t="s">
        <v>15</v>
      </c>
      <c r="H97" s="3"/>
      <c r="I97" s="35" t="s">
        <v>74</v>
      </c>
      <c r="J97" s="7"/>
      <c r="K97" s="8">
        <v>0</v>
      </c>
      <c r="L97" s="105"/>
      <c r="M97" s="144"/>
      <c r="N97" s="145"/>
      <c r="O97" s="146"/>
    </row>
    <row r="98" spans="1:15">
      <c r="A98" s="2"/>
      <c r="B98" s="3"/>
      <c r="C98" s="4"/>
      <c r="D98" s="5"/>
      <c r="E98" s="6"/>
      <c r="F98" s="5"/>
      <c r="G98" s="3"/>
      <c r="H98" s="3"/>
      <c r="I98" s="41" t="s">
        <v>38</v>
      </c>
      <c r="J98" s="7"/>
      <c r="K98" s="8"/>
      <c r="L98" s="147"/>
      <c r="M98" s="144"/>
      <c r="N98" s="144"/>
      <c r="O98" s="146"/>
    </row>
    <row r="99" spans="1:15">
      <c r="A99" s="2"/>
      <c r="B99" s="3"/>
      <c r="C99" s="4"/>
      <c r="D99" s="5"/>
      <c r="E99" s="6"/>
      <c r="F99" s="5"/>
      <c r="G99" s="3"/>
      <c r="H99" s="3"/>
      <c r="I99" s="42" t="s">
        <v>39</v>
      </c>
      <c r="J99" s="7" t="s">
        <v>70</v>
      </c>
      <c r="K99" s="107">
        <v>0.03</v>
      </c>
      <c r="L99" s="147">
        <f>M90</f>
        <v>247400</v>
      </c>
      <c r="M99" s="148"/>
      <c r="N99" s="145"/>
      <c r="O99" s="146">
        <f>L99*K99</f>
        <v>7422</v>
      </c>
    </row>
    <row r="100" spans="1:15">
      <c r="A100" s="2"/>
      <c r="B100" s="3"/>
      <c r="C100" s="4"/>
      <c r="D100" s="5"/>
      <c r="E100" s="6"/>
      <c r="F100" s="5"/>
      <c r="G100" s="3"/>
      <c r="H100" s="3"/>
      <c r="I100" s="42" t="s">
        <v>40</v>
      </c>
      <c r="J100" s="7" t="s">
        <v>70</v>
      </c>
      <c r="K100" s="107">
        <v>0.02</v>
      </c>
      <c r="L100" s="147">
        <f>M90</f>
        <v>247400</v>
      </c>
      <c r="M100" s="144"/>
      <c r="N100" s="145"/>
      <c r="O100" s="146">
        <f>L100*K100</f>
        <v>4948</v>
      </c>
    </row>
    <row r="101" spans="1:15">
      <c r="A101" s="2"/>
      <c r="B101" s="3"/>
      <c r="C101" s="4"/>
      <c r="D101" s="5"/>
      <c r="E101" s="6"/>
      <c r="F101" s="5"/>
      <c r="G101" s="3"/>
      <c r="H101" s="3"/>
      <c r="I101" s="41" t="s">
        <v>41</v>
      </c>
      <c r="J101" s="7"/>
      <c r="K101" s="8"/>
      <c r="L101" s="147"/>
      <c r="M101" s="144"/>
      <c r="N101" s="144"/>
      <c r="O101" s="146"/>
    </row>
    <row r="102" spans="1:15" ht="15.75" thickBot="1">
      <c r="A102" s="2"/>
      <c r="B102" s="3"/>
      <c r="C102" s="4"/>
      <c r="D102" s="5"/>
      <c r="E102" s="6"/>
      <c r="F102" s="5"/>
      <c r="G102" s="3"/>
      <c r="H102" s="3"/>
      <c r="I102" s="43"/>
      <c r="J102" s="7"/>
      <c r="K102" s="8"/>
      <c r="L102" s="147"/>
      <c r="M102" s="144"/>
      <c r="N102" s="144"/>
      <c r="O102" s="146"/>
    </row>
    <row r="103" spans="1:15" ht="15.75" thickBot="1">
      <c r="A103" s="2"/>
      <c r="B103" s="3"/>
      <c r="C103" s="4"/>
      <c r="D103" s="5"/>
      <c r="E103" s="6"/>
      <c r="F103" s="5"/>
      <c r="G103" s="3"/>
      <c r="H103" s="3"/>
      <c r="I103" s="46" t="s">
        <v>42</v>
      </c>
      <c r="J103" s="7"/>
      <c r="K103" s="8"/>
      <c r="L103" s="147"/>
      <c r="M103" s="144"/>
      <c r="N103" s="144"/>
      <c r="O103" s="146"/>
    </row>
    <row r="104" spans="1:15">
      <c r="A104" s="2"/>
      <c r="B104" s="3"/>
      <c r="C104" s="4"/>
      <c r="D104" s="5"/>
      <c r="E104" s="6"/>
      <c r="F104" s="10" t="s">
        <v>1</v>
      </c>
      <c r="G104" s="10" t="s">
        <v>15</v>
      </c>
      <c r="H104" s="3"/>
      <c r="I104" s="41" t="s">
        <v>43</v>
      </c>
      <c r="J104" s="7"/>
      <c r="K104" s="8"/>
      <c r="L104" s="147"/>
      <c r="M104" s="144"/>
      <c r="N104" s="144"/>
      <c r="O104" s="146"/>
    </row>
    <row r="105" spans="1:15">
      <c r="A105" s="2"/>
      <c r="B105" s="3"/>
      <c r="C105" s="4"/>
      <c r="D105" s="5"/>
      <c r="E105" s="6"/>
      <c r="F105" s="10" t="s">
        <v>1</v>
      </c>
      <c r="G105" s="10" t="s">
        <v>15</v>
      </c>
      <c r="H105" s="3"/>
      <c r="I105" s="35" t="s">
        <v>75</v>
      </c>
      <c r="J105" s="7" t="s">
        <v>77</v>
      </c>
      <c r="K105" s="8">
        <v>1</v>
      </c>
      <c r="L105" s="147">
        <v>15000</v>
      </c>
      <c r="M105" s="144"/>
      <c r="N105" s="145">
        <f>L105</f>
        <v>15000</v>
      </c>
      <c r="O105" s="146">
        <f t="shared" si="13"/>
        <v>15000</v>
      </c>
    </row>
    <row r="106" spans="1:15">
      <c r="A106" s="2"/>
      <c r="B106" s="3"/>
      <c r="C106" s="4"/>
      <c r="D106" s="5"/>
      <c r="E106" s="6"/>
      <c r="F106" s="10" t="s">
        <v>1</v>
      </c>
      <c r="G106" s="10" t="s">
        <v>15</v>
      </c>
      <c r="H106" s="3"/>
      <c r="I106" s="35" t="s">
        <v>76</v>
      </c>
      <c r="J106" s="7" t="s">
        <v>77</v>
      </c>
      <c r="K106" s="8">
        <f>K92</f>
        <v>36</v>
      </c>
      <c r="L106" s="147">
        <v>750</v>
      </c>
      <c r="M106" s="144"/>
      <c r="N106" s="145">
        <f>L106*K106</f>
        <v>27000</v>
      </c>
      <c r="O106" s="146">
        <f t="shared" si="13"/>
        <v>27000</v>
      </c>
    </row>
    <row r="107" spans="1:15">
      <c r="A107" s="2"/>
      <c r="B107" s="3"/>
      <c r="C107" s="4"/>
      <c r="D107" s="5"/>
      <c r="E107" s="6"/>
      <c r="F107" s="10"/>
      <c r="G107" s="10"/>
      <c r="H107" s="3"/>
      <c r="I107" s="42"/>
      <c r="J107" s="7"/>
      <c r="K107" s="8"/>
      <c r="L107" s="147"/>
      <c r="M107" s="144"/>
      <c r="N107" s="144"/>
      <c r="O107" s="146"/>
    </row>
    <row r="108" spans="1:15">
      <c r="A108" s="2"/>
      <c r="B108" s="3"/>
      <c r="C108" s="4"/>
      <c r="D108" s="5"/>
      <c r="E108" s="6"/>
      <c r="F108" s="10"/>
      <c r="G108" s="10"/>
      <c r="H108" s="3"/>
      <c r="I108" s="41" t="s">
        <v>51</v>
      </c>
      <c r="J108" s="7"/>
      <c r="K108" s="8"/>
      <c r="L108" s="147"/>
      <c r="M108" s="144"/>
      <c r="N108" s="144"/>
      <c r="O108" s="146"/>
    </row>
    <row r="109" spans="1:15">
      <c r="A109" s="2"/>
      <c r="B109" s="3"/>
      <c r="C109" s="4"/>
      <c r="D109" s="5"/>
      <c r="E109" s="6"/>
      <c r="F109" s="10" t="s">
        <v>1</v>
      </c>
      <c r="G109" s="10" t="s">
        <v>15</v>
      </c>
      <c r="H109" s="3"/>
      <c r="I109" s="42" t="s">
        <v>52</v>
      </c>
      <c r="J109" s="7" t="s">
        <v>71</v>
      </c>
      <c r="K109" s="8">
        <v>20</v>
      </c>
      <c r="L109" s="147">
        <v>500</v>
      </c>
      <c r="M109" s="144"/>
      <c r="N109" s="145">
        <f>L109*K109</f>
        <v>10000</v>
      </c>
      <c r="O109" s="146">
        <f t="shared" si="13"/>
        <v>10000</v>
      </c>
    </row>
    <row r="110" spans="1:15">
      <c r="A110" s="2"/>
      <c r="B110" s="3"/>
      <c r="C110" s="4"/>
      <c r="D110" s="5"/>
      <c r="E110" s="6"/>
      <c r="F110" s="5"/>
      <c r="G110" s="3"/>
      <c r="H110" s="3"/>
      <c r="I110" s="42"/>
      <c r="J110" s="7"/>
      <c r="K110" s="8"/>
      <c r="L110" s="147"/>
      <c r="M110" s="144"/>
      <c r="N110" s="144"/>
      <c r="O110" s="146"/>
    </row>
    <row r="111" spans="1:15">
      <c r="A111" s="2"/>
      <c r="B111" s="3"/>
      <c r="C111" s="4"/>
      <c r="D111" s="5"/>
      <c r="E111" s="6"/>
      <c r="F111" s="5"/>
      <c r="G111" s="3"/>
      <c r="H111" s="3"/>
      <c r="I111" s="41" t="s">
        <v>54</v>
      </c>
      <c r="J111" s="7"/>
      <c r="K111" s="8"/>
      <c r="L111" s="147"/>
      <c r="M111" s="144"/>
      <c r="N111" s="144"/>
      <c r="O111" s="146"/>
    </row>
    <row r="112" spans="1:15">
      <c r="A112" s="2"/>
      <c r="B112" s="3"/>
      <c r="C112" s="4"/>
      <c r="D112" s="5"/>
      <c r="E112" s="6"/>
      <c r="F112" s="5"/>
      <c r="G112" s="3"/>
      <c r="H112" s="3"/>
      <c r="I112" s="45"/>
      <c r="J112" s="7"/>
      <c r="K112" s="8"/>
      <c r="L112" s="147"/>
      <c r="M112" s="144"/>
      <c r="N112" s="144"/>
      <c r="O112" s="146"/>
    </row>
    <row r="113" spans="1:15">
      <c r="A113" s="2"/>
      <c r="B113" s="3"/>
      <c r="C113" s="4"/>
      <c r="D113" s="5"/>
      <c r="E113" s="6"/>
      <c r="F113" s="5"/>
      <c r="G113" s="3"/>
      <c r="H113" s="3"/>
      <c r="I113" s="42" t="s">
        <v>55</v>
      </c>
      <c r="J113" s="7" t="s">
        <v>165</v>
      </c>
      <c r="K113" s="8">
        <f>K88</f>
        <v>0</v>
      </c>
      <c r="L113" s="147"/>
      <c r="M113" s="144"/>
      <c r="N113" s="145"/>
      <c r="O113" s="146"/>
    </row>
    <row r="114" spans="1:15">
      <c r="A114" s="13" t="s">
        <v>13</v>
      </c>
      <c r="B114" s="14"/>
      <c r="C114" s="15"/>
      <c r="D114" s="16"/>
      <c r="E114" s="17">
        <v>0</v>
      </c>
      <c r="F114" s="16"/>
      <c r="G114" s="14"/>
      <c r="H114" s="14"/>
      <c r="I114" s="18"/>
      <c r="J114" s="14"/>
      <c r="K114" s="19"/>
      <c r="L114" s="20"/>
      <c r="M114" s="21"/>
      <c r="N114" s="21"/>
      <c r="O114" s="24"/>
    </row>
    <row r="115" spans="1:15">
      <c r="A115" s="13" t="s">
        <v>13</v>
      </c>
      <c r="B115" s="14"/>
      <c r="C115" s="15"/>
      <c r="D115" s="16"/>
      <c r="E115" s="17">
        <v>0</v>
      </c>
      <c r="F115" s="16"/>
      <c r="G115" s="14"/>
      <c r="H115" s="14"/>
      <c r="I115" s="18"/>
      <c r="J115" s="14"/>
      <c r="K115" s="19"/>
      <c r="L115" s="20"/>
      <c r="M115" s="21"/>
      <c r="N115" s="21"/>
      <c r="O115" s="24"/>
    </row>
    <row r="116" spans="1:15">
      <c r="A116" s="78"/>
      <c r="B116" s="79"/>
      <c r="C116" s="80"/>
      <c r="D116" s="81"/>
      <c r="E116" s="82">
        <v>0</v>
      </c>
      <c r="F116" s="81" t="s">
        <v>14</v>
      </c>
      <c r="G116" s="79"/>
      <c r="H116" s="79"/>
      <c r="I116" s="90" t="s">
        <v>26</v>
      </c>
      <c r="J116" s="93"/>
      <c r="K116" s="84"/>
      <c r="L116" s="85"/>
      <c r="M116" s="78">
        <f t="shared" ref="M116:N116" si="14">SUM(M117:M130)</f>
        <v>0</v>
      </c>
      <c r="N116" s="78">
        <f t="shared" si="14"/>
        <v>11200</v>
      </c>
      <c r="O116" s="86">
        <f>SUM(O117:O130)</f>
        <v>33312</v>
      </c>
    </row>
    <row r="117" spans="1:15">
      <c r="A117" s="2"/>
      <c r="B117" s="3"/>
      <c r="C117" s="4"/>
      <c r="D117" s="5"/>
      <c r="E117" s="6"/>
      <c r="F117" s="5"/>
      <c r="G117" s="3"/>
      <c r="H117" s="91"/>
      <c r="I117" s="94" t="s">
        <v>81</v>
      </c>
      <c r="J117" s="89" t="s">
        <v>80</v>
      </c>
      <c r="K117" s="8">
        <v>1</v>
      </c>
      <c r="L117" s="102">
        <v>4000</v>
      </c>
      <c r="M117" s="111"/>
      <c r="N117" s="99"/>
      <c r="O117" s="143">
        <f>L117</f>
        <v>4000</v>
      </c>
    </row>
    <row r="118" spans="1:15">
      <c r="A118" s="2"/>
      <c r="B118" s="3"/>
      <c r="C118" s="4"/>
      <c r="D118" s="5"/>
      <c r="E118" s="6"/>
      <c r="F118" s="5"/>
      <c r="G118" s="3"/>
      <c r="H118" s="91"/>
      <c r="I118" s="94" t="s">
        <v>82</v>
      </c>
      <c r="J118" s="89" t="s">
        <v>80</v>
      </c>
      <c r="K118" s="8">
        <v>1</v>
      </c>
      <c r="L118" s="102">
        <v>1000</v>
      </c>
      <c r="M118" s="111"/>
      <c r="N118" s="99"/>
      <c r="O118" s="143">
        <f>L118</f>
        <v>1000</v>
      </c>
    </row>
    <row r="119" spans="1:15">
      <c r="A119" s="2"/>
      <c r="B119" s="3"/>
      <c r="C119" s="4"/>
      <c r="D119" s="5"/>
      <c r="E119" s="6"/>
      <c r="F119" s="5"/>
      <c r="G119" s="3"/>
      <c r="H119" s="91"/>
      <c r="I119" s="94" t="s">
        <v>83</v>
      </c>
      <c r="J119" s="89" t="s">
        <v>80</v>
      </c>
      <c r="K119" s="8">
        <v>1</v>
      </c>
      <c r="L119" s="102">
        <v>4000</v>
      </c>
      <c r="M119" s="111"/>
      <c r="N119" s="99"/>
      <c r="O119" s="143">
        <f t="shared" ref="O119:O120" si="15">L119</f>
        <v>4000</v>
      </c>
    </row>
    <row r="120" spans="1:15">
      <c r="A120" s="2"/>
      <c r="B120" s="3"/>
      <c r="C120" s="4"/>
      <c r="D120" s="5"/>
      <c r="E120" s="6"/>
      <c r="F120" s="5"/>
      <c r="G120" s="3"/>
      <c r="H120" s="91"/>
      <c r="I120" s="94" t="s">
        <v>84</v>
      </c>
      <c r="J120" s="89" t="s">
        <v>80</v>
      </c>
      <c r="K120" s="8">
        <v>1</v>
      </c>
      <c r="L120" s="102">
        <v>4000</v>
      </c>
      <c r="M120" s="111"/>
      <c r="N120" s="99"/>
      <c r="O120" s="143">
        <f t="shared" si="15"/>
        <v>4000</v>
      </c>
    </row>
    <row r="121" spans="1:15">
      <c r="A121" s="2"/>
      <c r="B121" s="3"/>
      <c r="C121" s="4"/>
      <c r="D121" s="5"/>
      <c r="E121" s="6"/>
      <c r="F121" s="5"/>
      <c r="G121" s="3"/>
      <c r="H121" s="91"/>
      <c r="I121" s="94" t="s">
        <v>85</v>
      </c>
      <c r="J121" s="89" t="s">
        <v>80</v>
      </c>
      <c r="K121" s="8">
        <v>0</v>
      </c>
      <c r="L121" s="102">
        <v>0</v>
      </c>
      <c r="M121" s="111"/>
      <c r="N121" s="99"/>
      <c r="O121" s="143"/>
    </row>
    <row r="122" spans="1:15">
      <c r="A122" s="2"/>
      <c r="B122" s="3"/>
      <c r="C122" s="4"/>
      <c r="D122" s="5"/>
      <c r="E122" s="6"/>
      <c r="F122" s="5"/>
      <c r="G122" s="3"/>
      <c r="H122" s="91"/>
      <c r="I122" s="94" t="s">
        <v>67</v>
      </c>
      <c r="J122" s="89" t="s">
        <v>70</v>
      </c>
      <c r="K122" s="8">
        <v>1</v>
      </c>
      <c r="L122" s="102">
        <f>N116</f>
        <v>11200</v>
      </c>
      <c r="M122" s="111"/>
      <c r="N122" s="99"/>
      <c r="O122" s="143">
        <f>L122*0.01</f>
        <v>112</v>
      </c>
    </row>
    <row r="123" spans="1:15">
      <c r="A123" s="2"/>
      <c r="B123" s="3"/>
      <c r="C123" s="4"/>
      <c r="D123" s="5"/>
      <c r="E123" s="6"/>
      <c r="F123" s="5"/>
      <c r="G123" s="3"/>
      <c r="H123" s="91"/>
      <c r="I123" s="94" t="s">
        <v>86</v>
      </c>
      <c r="J123" s="89" t="s">
        <v>80</v>
      </c>
      <c r="K123" s="8">
        <v>1</v>
      </c>
      <c r="L123" s="102">
        <v>1000</v>
      </c>
      <c r="M123" s="111"/>
      <c r="N123" s="99"/>
      <c r="O123" s="143">
        <f>L123</f>
        <v>1000</v>
      </c>
    </row>
    <row r="124" spans="1:15">
      <c r="A124" s="2"/>
      <c r="B124" s="3"/>
      <c r="C124" s="4"/>
      <c r="D124" s="5"/>
      <c r="E124" s="6"/>
      <c r="F124" s="5"/>
      <c r="G124" s="3"/>
      <c r="H124" s="91"/>
      <c r="I124" s="94" t="s">
        <v>87</v>
      </c>
      <c r="J124" s="89" t="s">
        <v>80</v>
      </c>
      <c r="K124" s="8">
        <v>0</v>
      </c>
      <c r="L124" s="102"/>
      <c r="M124" s="111"/>
      <c r="N124" s="99"/>
      <c r="O124" s="143"/>
    </row>
    <row r="125" spans="1:15">
      <c r="A125" s="2"/>
      <c r="B125" s="3"/>
      <c r="C125" s="4"/>
      <c r="D125" s="5"/>
      <c r="E125" s="6"/>
      <c r="F125" s="5"/>
      <c r="G125" s="3"/>
      <c r="H125" s="91"/>
      <c r="I125" s="94" t="s">
        <v>88</v>
      </c>
      <c r="J125" s="89" t="s">
        <v>80</v>
      </c>
      <c r="K125" s="8">
        <v>0</v>
      </c>
      <c r="L125" s="102">
        <v>8000</v>
      </c>
      <c r="M125" s="111"/>
      <c r="N125" s="99"/>
      <c r="O125" s="143">
        <v>8000</v>
      </c>
    </row>
    <row r="126" spans="1:15">
      <c r="A126" s="2"/>
      <c r="B126" s="3"/>
      <c r="C126" s="4"/>
      <c r="D126" s="5"/>
      <c r="E126" s="6"/>
      <c r="F126" s="5"/>
      <c r="G126" s="3"/>
      <c r="H126" s="91"/>
      <c r="I126" s="95" t="s">
        <v>89</v>
      </c>
      <c r="J126" s="97"/>
      <c r="K126" s="8"/>
      <c r="L126" s="102"/>
      <c r="M126" s="111"/>
      <c r="N126" s="99"/>
      <c r="O126" s="143"/>
    </row>
    <row r="127" spans="1:15">
      <c r="A127" s="2"/>
      <c r="B127" s="3"/>
      <c r="C127" s="4"/>
      <c r="D127" s="5"/>
      <c r="E127" s="6"/>
      <c r="F127" s="5"/>
      <c r="G127" s="3"/>
      <c r="H127" s="91"/>
      <c r="I127" s="94" t="s">
        <v>90</v>
      </c>
      <c r="J127" s="98" t="s">
        <v>80</v>
      </c>
      <c r="K127" s="8">
        <v>0</v>
      </c>
      <c r="L127" s="102"/>
      <c r="M127" s="111"/>
      <c r="N127" s="99"/>
      <c r="O127" s="143"/>
    </row>
    <row r="128" spans="1:15">
      <c r="A128" s="2"/>
      <c r="B128" s="3"/>
      <c r="C128" s="4"/>
      <c r="D128" s="5"/>
      <c r="E128" s="6"/>
      <c r="F128" s="5"/>
      <c r="G128" s="3"/>
      <c r="H128" s="91"/>
      <c r="I128" s="94"/>
      <c r="J128" s="88"/>
      <c r="K128" s="8"/>
      <c r="L128" s="102"/>
      <c r="M128" s="111"/>
      <c r="N128" s="99"/>
      <c r="O128" s="143"/>
    </row>
    <row r="129" spans="1:15">
      <c r="A129" s="2"/>
      <c r="B129" s="3"/>
      <c r="C129" s="4"/>
      <c r="D129" s="5"/>
      <c r="E129" s="6"/>
      <c r="F129" s="5"/>
      <c r="G129" s="3"/>
      <c r="H129" s="91"/>
      <c r="I129" s="96" t="s">
        <v>91</v>
      </c>
      <c r="J129" s="97"/>
      <c r="K129" s="8"/>
      <c r="L129" s="102"/>
      <c r="M129" s="111"/>
      <c r="N129" s="99"/>
      <c r="O129" s="143"/>
    </row>
    <row r="130" spans="1:15">
      <c r="A130" s="2"/>
      <c r="B130" s="3"/>
      <c r="C130" s="4"/>
      <c r="D130" s="5"/>
      <c r="E130" s="6"/>
      <c r="F130" s="5"/>
      <c r="G130" s="3"/>
      <c r="H130" s="91"/>
      <c r="I130" s="92" t="s">
        <v>92</v>
      </c>
      <c r="J130" s="89" t="s">
        <v>71</v>
      </c>
      <c r="K130" s="8">
        <v>7</v>
      </c>
      <c r="L130" s="102">
        <v>1600</v>
      </c>
      <c r="M130" s="111">
        <v>0</v>
      </c>
      <c r="N130" s="99">
        <f>L130*K130</f>
        <v>11200</v>
      </c>
      <c r="O130" s="143">
        <f>N130+M130</f>
        <v>11200</v>
      </c>
    </row>
    <row r="131" spans="1:1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83" fitToHeight="3" orientation="landscape" errors="blank" copies="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DA914D-2C72-433B-A8D1-A16E9BDFD4DC}"/>
</file>

<file path=customXml/itemProps2.xml><?xml version="1.0" encoding="utf-8"?>
<ds:datastoreItem xmlns:ds="http://schemas.openxmlformats.org/officeDocument/2006/customXml" ds:itemID="{A2DB46CB-C958-4A54-A7E5-1BB1086622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Barták</cp:lastModifiedBy>
  <cp:lastPrinted>2024-07-09T10:00:37Z</cp:lastPrinted>
  <dcterms:created xsi:type="dcterms:W3CDTF">2023-09-13T11:27:27Z</dcterms:created>
  <dcterms:modified xsi:type="dcterms:W3CDTF">2024-07-12T11:42:52Z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